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pio\Desktop\Grupo de Trabalho Colaborativo\"/>
    </mc:Choice>
  </mc:AlternateContent>
  <xr:revisionPtr revIDLastSave="0" documentId="13_ncr:1_{17FDDF20-1170-449D-9218-A0E9B4316BEA}" xr6:coauthVersionLast="45" xr6:coauthVersionMax="45" xr10:uidLastSave="{00000000-0000-0000-0000-000000000000}"/>
  <workbookProtection workbookAlgorithmName="SHA-512" workbookHashValue="iZwCCJJWkLSQUTazuE7s9lRTbyNm99RIw69HGdudWI/kprOMDe6MfQRoE1T71WpGmcyJAcYt8pfB4s4YKvw/3A==" workbookSaltValue="8oJ9rFcG8058tPg0HiMo2w==" workbookSpinCount="100000" lockStructure="1"/>
  <bookViews>
    <workbookView xWindow="-120" yWindow="-120" windowWidth="20730" windowHeight="11160" xr2:uid="{00000000-000D-0000-FFFF-FFFF00000000}"/>
  </bookViews>
  <sheets>
    <sheet name="Check-List" sheetId="3" r:id="rId1"/>
    <sheet name="Auxiliar" sheetId="4" state="hidden" r:id="rId2"/>
  </sheets>
  <calcPr calcId="191029" iterate="1" iterateCount="15"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3" l="1"/>
  <c r="B35" i="3"/>
  <c r="G35" i="3" s="1"/>
  <c r="G36" i="3"/>
  <c r="I36" i="3"/>
  <c r="B36" i="3"/>
  <c r="I45" i="3"/>
  <c r="I51" i="3"/>
  <c r="B45" i="3"/>
  <c r="G45" i="3" s="1"/>
  <c r="B46" i="3"/>
  <c r="G46" i="3" s="1"/>
  <c r="B38" i="3"/>
  <c r="G38" i="3" s="1"/>
  <c r="B37" i="3"/>
  <c r="G37" i="3" s="1"/>
  <c r="B48" i="3"/>
  <c r="G48" i="3" s="1"/>
  <c r="I65" i="3"/>
  <c r="G52" i="3"/>
  <c r="G51" i="3"/>
  <c r="G75" i="3"/>
  <c r="B52" i="3"/>
  <c r="B51" i="3"/>
  <c r="B75" i="3"/>
  <c r="B33" i="3"/>
  <c r="G33" i="3" s="1"/>
  <c r="B32" i="3"/>
  <c r="G32" i="3" s="1"/>
  <c r="B31" i="3"/>
  <c r="G31" i="3" s="1"/>
  <c r="B55" i="3"/>
  <c r="B30" i="3"/>
  <c r="G30" i="3" s="1"/>
  <c r="B29" i="3"/>
  <c r="G29" i="3" s="1"/>
  <c r="B26" i="3"/>
  <c r="G26" i="3" s="1"/>
  <c r="G55" i="3" l="1"/>
  <c r="G62" i="3"/>
  <c r="B62" i="3" s="1"/>
  <c r="G65" i="3"/>
  <c r="I62" i="3"/>
  <c r="B66" i="3"/>
  <c r="B65" i="3"/>
  <c r="G66" i="3"/>
  <c r="I26" i="3"/>
  <c r="B78" i="3"/>
  <c r="G78" i="3"/>
  <c r="G87" i="3"/>
  <c r="G84" i="3"/>
  <c r="G81" i="3"/>
  <c r="G90" i="3"/>
  <c r="B81" i="3"/>
  <c r="B84" i="3"/>
  <c r="B87" i="3"/>
  <c r="B90" i="3"/>
  <c r="B27" i="3"/>
  <c r="G27" i="3" s="1"/>
  <c r="B23" i="3"/>
  <c r="G23" i="3" s="1"/>
  <c r="I27" i="3" l="1"/>
</calcChain>
</file>

<file path=xl/sharedStrings.xml><?xml version="1.0" encoding="utf-8"?>
<sst xmlns="http://schemas.openxmlformats.org/spreadsheetml/2006/main" count="172" uniqueCount="150">
  <si>
    <t>1. Existe uma decisão juridicamente válida a autorizar a abertura do procedimento (decisão de contratar) e a realização da despesa?</t>
  </si>
  <si>
    <t>2. A decisão de contratar encontra-se fundamentada?</t>
  </si>
  <si>
    <t>4. Foi fixado e fundamentado o valor estimado do contrato?</t>
  </si>
  <si>
    <t>5. A decisão de escolha do procedimento encontra-se fundamentada?</t>
  </si>
  <si>
    <t>6. No caso de o procedimento ter sido escolhido em função de critério material, existe fundamentação legal e factual que justifique adequadamente a escolha do mesmo?</t>
  </si>
  <si>
    <t>7. No caso de o procedimento escolhido ter sido o do ajuste direto em função de critério material, encontra-se legal e factualmente justificada a opção pelo não recurso ao procedimento de consulta prévia?</t>
  </si>
  <si>
    <t>8. No caso de prestações do mesmo tipo (empreitada de obras públicas, locação ou fornecimento de bens ou prestação de serviços), suscetíveis de constituírem objeto de um único contrato, terem sido adjudicadas através de vários procedimentos, a escolha de cada um desses procedimentos respeitou o regime da “divisão em lotes”?</t>
  </si>
  <si>
    <t>9. 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</si>
  <si>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10. No caso de procedimento de ajuste direto ou de consulta prévia, foi respeitada a limitação quanto às entidades convidadas para apresentar proposta?</t>
  </si>
  <si>
    <t>11. O preço base respeita os limites de valor até aos quais pode ser utilizado o tipo de procedimento em causa e os limites máximos de autorização de despesa, se aplicáveis?</t>
  </si>
  <si>
    <t>12. No caso de se tratar de contrato de locação ou aquisição de bens móveis ou de aquisição de serviços, a fixação de um prazo de vigência contratual superior a 3 anos foi devidamente fundamentada?</t>
  </si>
  <si>
    <t>13. No caso de se tratar de um acordo-quadro, a fixação de um prazo de vigência superior a 4 anos foi devidamente fundamentada?</t>
  </si>
  <si>
    <t>14. No caso de o convite ou programa do procedimento fixar um limiar do preço anormalmente baixo, essa fixação encontra-se fundamentada (designadamente na decisão de contratar e ou na decisão de aprovação das peças procedimentais)?</t>
  </si>
  <si>
    <t>15. Foi respeitado o prazo mínimo para apresentação de propostas /candidaturas?</t>
  </si>
  <si>
    <t>16. No caso de ter sido estabelecido um prazo para apresentação de propostas ou candidaturas inferior ao previsto na lei, essa opção encontra-se devidamente fundamentada?</t>
  </si>
  <si>
    <t>17. O critério de adjudicação, respetivos fatores e subfactores, são conformes com a legislação europeia / nacional aplicável e foram os únicos aplicados em sede de apreciação das propostas?</t>
  </si>
  <si>
    <t>18. No caso de o critério de adjudicação não incluir, como fator, o preço ou custo das propostas, essa opção encontra-se devidamente fundamentada (designadamente na decisão de contratar e ou na decisão de aprovação das peças procedimentais)?</t>
  </si>
  <si>
    <t>1. Existe uma descrição suficiente do objeto do procedimento no caderno de encargos?</t>
  </si>
  <si>
    <t>2. O caderno de encargos do procedimento de formação de contrato de empreitada de obras públicas integrou os elementos indicados na lei?</t>
  </si>
  <si>
    <t>3. O caderno de encargos fixa o preço base?</t>
  </si>
  <si>
    <t>4. O critério de adjudicação e respetivos fatores e subfactores encontram-se devidamente explicitados nas peças do procedimento?</t>
  </si>
  <si>
    <t>5. No caso de os custos do ciclo terem sido submetidos à concorrência, o programa do procedimento ou convite indicam a metodologia que será utilizada para os calcular?</t>
  </si>
  <si>
    <t>6. Nas peças do procedimento existem referências discriminatórias (nomeadamente fabricante, marcas, patentes ou modelos, proveniência)?</t>
  </si>
  <si>
    <t>7. As peças do procedimento foram disponibilizadas eletronicamente de forma completa, gratuita e livre?</t>
  </si>
  <si>
    <t xml:space="preserve">1. O procedimento foi publicitado? </t>
  </si>
  <si>
    <t>2. O anúncio do concurso (e eventuais retificações) contém todos os elementos legalmente exigidos?</t>
  </si>
  <si>
    <t>1. Foram pedidos esclarecimentos e/ou retificações das peças do procedimento?</t>
  </si>
  <si>
    <t>1. Foram pedidos esclarecimentos ao concorrente que apresentou proposta com preço anormalmente baixo?</t>
  </si>
  <si>
    <t>1. Foram consideradas propostas com preço superior ao preço base?</t>
  </si>
  <si>
    <t xml:space="preserve">2. As candidaturas/propostas dos candidatos/concorrentes foram avaliadas baseando-se estrita e unicamente no critério de qualificação/adjudicação?
</t>
  </si>
  <si>
    <t xml:space="preserve">1. Foi realizada a audiência prévia dos candidatos/concorrentes?
Existe análise e decisão das eventuais reclamações apresentadas pelos concorrentes?
</t>
  </si>
  <si>
    <t>1. Existe uma decisão juridicamente válida de adjudicação?</t>
  </si>
  <si>
    <t>1. Foram realizadas as notificações aos candidatos e/ou concorrentes de todas as decisões no âmbito do procedimento, nomeadamente  a notificação da decisão de adjudicação a todos os concorrentes (escolhido e preteridos)?</t>
  </si>
  <si>
    <t>1. Foi publicado o anúncio de adjudicação ?</t>
  </si>
  <si>
    <t>1. Foram apresentados os documentos de habilitação?</t>
  </si>
  <si>
    <t>1. Foi prestada caução para garantia do contrato (quando exigida)?</t>
  </si>
  <si>
    <t>1. Foi celebrado contrato escrito (quando exigido ou não dispensado)?</t>
  </si>
  <si>
    <t>1. O contrato foi objeto de fiscalização prévia (visto ou declaração de conformidade) pelo Tribunal de Contas?</t>
  </si>
  <si>
    <t>Artigos 17.º a 21.º do DL n.º 197/99, de 8 de junho e artigo 36.º do CCP</t>
  </si>
  <si>
    <t>Artigo 36.º, n.º 1 do CCP</t>
  </si>
  <si>
    <t>Artigos 17.º, n.º 7 e 47.º, n.º 3 do CCP</t>
  </si>
  <si>
    <t>Artigo 38.º do CCP</t>
  </si>
  <si>
    <t>Artigo 36.º, n.ºs 3 e 4 do CCP</t>
  </si>
  <si>
    <r>
      <t>1. A celebração do contrato foi publicitada no portal da internet dedicado aos contratos públicos (www.base.gov.pt)?                                                                                                                                                 [</t>
    </r>
    <r>
      <rPr>
        <b/>
        <sz val="11"/>
        <color theme="1"/>
        <rFont val="Calibri"/>
        <family val="2"/>
        <scheme val="minor"/>
      </rPr>
      <t>Nota:</t>
    </r>
    <r>
      <rPr>
        <sz val="11"/>
        <color theme="1"/>
        <rFont val="Calibri"/>
        <family val="2"/>
        <scheme val="minor"/>
      </rPr>
      <t>importa ter em consideração que, no caso de ajuste direto e consulta prévia, a publicitação constitui condição de eficácia do respetivo contrato, independentemente da sua redução ou não a escrito, nomeadamente para efeitos de quaisquer pagamentos.]</t>
    </r>
  </si>
  <si>
    <t>CHECK-LIST DE VERIFICAÇÃO DE PROCEDIMENTOS DE CONTRATAÇÃO PÚBLICA</t>
  </si>
  <si>
    <t>Código Operação</t>
  </si>
  <si>
    <t>Beneficiário</t>
  </si>
  <si>
    <t>Entidade adjudicante</t>
  </si>
  <si>
    <t>Artigo 2.º, n.º 1</t>
  </si>
  <si>
    <t>Artigo 2.º, n.º 2</t>
  </si>
  <si>
    <t>Contratos subsidiados</t>
  </si>
  <si>
    <t>Artigo 275.º, n.º 1</t>
  </si>
  <si>
    <t>Artigo 275.º, n.º 2</t>
  </si>
  <si>
    <t>Contratos excluídos</t>
  </si>
  <si>
    <t>Artigo 4.º</t>
  </si>
  <si>
    <t>Contratação excluída</t>
  </si>
  <si>
    <t>Artigo 5.º</t>
  </si>
  <si>
    <t>Objeto do contrato</t>
  </si>
  <si>
    <t>Adjudicatário</t>
  </si>
  <si>
    <t>Valor do contrato (s/IVA)</t>
  </si>
  <si>
    <t>Data do contrato</t>
  </si>
  <si>
    <t>Prazo do contrato</t>
  </si>
  <si>
    <t xml:space="preserve">Tipo de procedimento </t>
  </si>
  <si>
    <t>Ajuste direto - regime simplificado</t>
  </si>
  <si>
    <t>Ajuste direto em função de critério material</t>
  </si>
  <si>
    <t>Concurso público urgente</t>
  </si>
  <si>
    <t>Preço base</t>
  </si>
  <si>
    <t xml:space="preserve">Data da decisão de contratar </t>
  </si>
  <si>
    <t>Data da decisão de adjudicação</t>
  </si>
  <si>
    <t>Sim</t>
  </si>
  <si>
    <t>Não</t>
  </si>
  <si>
    <t>Não Aplicável</t>
  </si>
  <si>
    <r>
      <t>I.</t>
    </r>
    <r>
      <rPr>
        <b/>
        <sz val="7"/>
        <color rgb="FF404040"/>
        <rFont val="Calibri Light"/>
        <family val="2"/>
        <scheme val="major"/>
      </rPr>
      <t xml:space="preserve">        </t>
    </r>
    <r>
      <rPr>
        <b/>
        <sz val="8"/>
        <color rgb="FF404040"/>
        <rFont val="Calibri Light"/>
        <family val="2"/>
        <scheme val="major"/>
      </rPr>
      <t>Elementos do projeto</t>
    </r>
  </si>
  <si>
    <r>
      <t>II.</t>
    </r>
    <r>
      <rPr>
        <b/>
        <sz val="7"/>
        <color rgb="FF404040"/>
        <rFont val="Calibri Light"/>
        <family val="2"/>
        <scheme val="major"/>
      </rPr>
      <t xml:space="preserve">        </t>
    </r>
    <r>
      <rPr>
        <b/>
        <sz val="8"/>
        <color rgb="FF404040"/>
        <rFont val="Calibri Light"/>
        <family val="2"/>
        <scheme val="major"/>
      </rPr>
      <t>Enquadramento</t>
    </r>
  </si>
  <si>
    <r>
      <t>III.</t>
    </r>
    <r>
      <rPr>
        <b/>
        <sz val="7"/>
        <color rgb="FF404040"/>
        <rFont val="Calibri Light"/>
        <family val="2"/>
        <scheme val="major"/>
      </rPr>
      <t xml:space="preserve">        </t>
    </r>
    <r>
      <rPr>
        <b/>
        <sz val="8"/>
        <color rgb="FF404040"/>
        <rFont val="Calibri Light"/>
        <family val="2"/>
        <scheme val="major"/>
      </rPr>
      <t>Caracterização do contrato</t>
    </r>
  </si>
  <si>
    <r>
      <t>IV.</t>
    </r>
    <r>
      <rPr>
        <b/>
        <sz val="7"/>
        <color rgb="FF404040"/>
        <rFont val="Calibri Light"/>
        <family val="2"/>
        <scheme val="major"/>
      </rPr>
      <t xml:space="preserve">        </t>
    </r>
    <r>
      <rPr>
        <b/>
        <sz val="8"/>
        <color rgb="FF404040"/>
        <rFont val="Calibri Light"/>
        <family val="2"/>
        <scheme val="major"/>
      </rPr>
      <t>Procedimento pré-contratual</t>
    </r>
  </si>
  <si>
    <t>Resposta</t>
  </si>
  <si>
    <t>Fundamento legal</t>
  </si>
  <si>
    <t>V. Pontos de Verificação</t>
  </si>
  <si>
    <t>Ajuste direto - regime geral (em função do valor do contrato)</t>
  </si>
  <si>
    <t>Consulta prévia (em função do valor do contrato)</t>
  </si>
  <si>
    <t>Consulta prévia (em função de critério material - artigo 27.º-A)</t>
  </si>
  <si>
    <t>Concurso público com publicidade internacional</t>
  </si>
  <si>
    <t>Concurso público sem publicidade internacional</t>
  </si>
  <si>
    <t>Concurso limitado por prévia qualificação com publicidade internacional</t>
  </si>
  <si>
    <t>Procedimento de negociação</t>
  </si>
  <si>
    <t>Diálogo concorrencial</t>
  </si>
  <si>
    <t>Parceria para a inovação</t>
  </si>
  <si>
    <t>Concurso limitado por prévia qualificação sem publicidade internacional</t>
  </si>
  <si>
    <t>1.1. Existe uma decisão juridicamente válida a autorizar a abertura do procedimento (decisão de contratar) e a realização da despesa?</t>
  </si>
  <si>
    <t>1.2. A decisão de contratar encontra-se fundamentada?</t>
  </si>
  <si>
    <t>1.3. No caso de o valor do contrato ser superior a € 5.000.000 (ou a € 2.500.000 se o procedimento adotado for o da parceria para a inovação), foi realizada uma análise custo-benefício previamente à adoção da decisão de contratar?</t>
  </si>
  <si>
    <t>1.4. Foi fixado e fundamentado o valor estimado do contrato?</t>
  </si>
  <si>
    <t>1.5. A decisão de escolha do procedimento encontra-se fundamentada?</t>
  </si>
  <si>
    <t>1.8. No caso de prestações do mesmo tipo (empreitada de obras públicas, locação ou fornecimento de bens ou prestação de serviços), suscetíveis de constituírem objeto de um único contrato, terem sido adjudicadas através de vários procedimentos, a escolha de cada um desses procedimentos respeitou o regime da “divisão em lotes”?</t>
  </si>
  <si>
    <t>1.9. 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</si>
  <si>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1.14. No caso de o convite ou programa do procedimento fixar um limiar do preço anormalmente baixo, essa fixação encontra-se fundamentada (designadamente na decisão de contratar e ou na decisão de aprovação das peças procedimentais)?</t>
  </si>
  <si>
    <t>1.18. No caso de o critério de adjudicação não incluir, como fator, o preço ou custo das propostas, essa opção encontra-se devidamente fundamentada (designadamente na decisão de contratar e ou na decisão de aprovação das peças procedimentais)?</t>
  </si>
  <si>
    <t>2.1. Existe uma descrição suficiente do objeto do procedimento no caderno de encargos?</t>
  </si>
  <si>
    <t>2.2. O caderno de encargos do procedimento de formação de contrato de empreitada de obras públicas integrou os elementos indicados na lei?</t>
  </si>
  <si>
    <t>2.3. O caderno de encargos fixa o preço base?</t>
  </si>
  <si>
    <t>2.6. Nas peças do procedimento existem referências discriminatórias (nomeadamente fabricante, marcas, patentes ou modelos, proveniência)?</t>
  </si>
  <si>
    <t>5.1. Foram pedidos esclarecimentos ao concorrente que apresentou proposta com preço anormalmente baixo?</t>
  </si>
  <si>
    <t>6.1. Foram consideradas propostas com preço superior ao preço base?</t>
  </si>
  <si>
    <t>8.1. Existe uma decisão juridicamente válida de adjudicação?</t>
  </si>
  <si>
    <t>9.1. Foram realizadas as notificações aos candidatos e/ou concorrentes de todas as decisões no âmbito do procedimento, nomeadamente  a notificação da decisão de adjudicação a todos os concorrentes (escolhido e preteridos)?</t>
  </si>
  <si>
    <t>1. Decisão de Contratar e de realização de despesa - ENVIO OBRIGATÓRIO
[Informação com Autorização para realização da Despesa e para Abertura de Procedimento]</t>
  </si>
  <si>
    <t>2. Peças do Procedimento  - ENVIO OBRIGATÓRIO</t>
  </si>
  <si>
    <t>3. Publicação do Anúncio  - ENVIO OBRIGATÓRIO</t>
  </si>
  <si>
    <t>15. Visto ou declaração de conformidade pelo Tribunal de Contas  - ENVIO OBRIGATÓRIO</t>
  </si>
  <si>
    <t>12. Prestação de caução para garantia do contrato - ENVIO OBRIGATÓRIO</t>
  </si>
  <si>
    <t>10. Publicação do anúnico de adjudicação - ENVIO OBRIGATÓRIO</t>
  </si>
  <si>
    <t>9. Fluxo da plataforma eletrónica de todas as comunicações ou, caso o procedimento adjudicatório tenha sido realizado sem recurso a qualquer plataforma electrónica, as comunicações do correio electrónico realizadas no âmbito do procedimento de contratação pública  - ENVIO OBRIGATÓRIO</t>
  </si>
  <si>
    <t>8. Relatório final e decisão de adjudicação  - ENVIO OBRIGATÓRIO</t>
  </si>
  <si>
    <t>7. Realização de audiência prévia - ENVIO OBRIGATÓRIO</t>
  </si>
  <si>
    <t>6. Relatório preliminar  - ENVIO OBRIGATÓRIO</t>
  </si>
  <si>
    <t>4. Pedido de esclarecimentos e/ou retificações das peças do procedimento - ENVIO OBRIGATÓRIO</t>
  </si>
  <si>
    <t>Anexo</t>
  </si>
  <si>
    <t xml:space="preserve">Artigos 46.º a 48.º, 83.º e 85.º da LOPTC
</t>
  </si>
  <si>
    <t>14. Publicação do contrato  - ENVIO OBRIGATÓRIO
IMPORTANTE: No caso de ajuste direto e consulta prévia, a publicitação constitui condição de eficácia do respetivo contrato, independentemente da sua redução ou não a escrito, nomeadamente para efeitos de quaisquer pagamentos.</t>
  </si>
  <si>
    <t>Artigos 127.º e 465.º do CCP</t>
  </si>
  <si>
    <t>13. Contrato escrito - ENVIO OBRIGATÓRIO</t>
  </si>
  <si>
    <t>Artigos 94.º e 95.º do CCP</t>
  </si>
  <si>
    <t>Artigos 88.º a 91.º do CCP</t>
  </si>
  <si>
    <t>Responder</t>
  </si>
  <si>
    <t>11. Documentos de habilitação - ENVIO OBRIGATÓRIO</t>
  </si>
  <si>
    <t>Artigos 81.º a 86.º e 161.º do CCP</t>
  </si>
  <si>
    <t>Artigo 78.º do CCP</t>
  </si>
  <si>
    <t>Artigo 77.º do CCP</t>
  </si>
  <si>
    <t>Artigo 73.º do CCP</t>
  </si>
  <si>
    <t>Artigo 70.º, n.º 2, alínea d) do CCP</t>
  </si>
  <si>
    <t>Artigo 71.º, n.º 3 e 70.º n.º 2, alínea e) do CCP</t>
  </si>
  <si>
    <t>5. Candidaturas e/ou propostas apresentadas e Pedidos de esclarecimentos solicitados ao concorrente relativamente à proposta apresentada  - ENVIO OBRIGATÓRIO</t>
  </si>
  <si>
    <t>Artigos 50.º e 64.º do CCP</t>
  </si>
  <si>
    <t>Artigo 49.º, n.ºs 8 e 9 do CCP</t>
  </si>
  <si>
    <t>Artigo 47.º, n.º 1 do CCP</t>
  </si>
  <si>
    <t>Artigo 42.º do CCP</t>
  </si>
  <si>
    <t>Artigo 71.º, n.º 2 do CCP</t>
  </si>
  <si>
    <t>Artigo 22.º do CCP</t>
  </si>
  <si>
    <t>Artigo 46.º-A, n.º 2 do CCP</t>
  </si>
  <si>
    <t>Não Aplicável - 1.9. 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</si>
  <si>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Artigo 113.º, n.º 2 do CCP</t>
  </si>
  <si>
    <t>Artigo 47.º, n.º 4 do CCP</t>
  </si>
  <si>
    <t>Artigo 48.º do CCP</t>
  </si>
  <si>
    <t>Artigo 256.º, n.ºs 2 e 3 do CCP</t>
  </si>
  <si>
    <t>Artigo 133.º do CCP</t>
  </si>
  <si>
    <t>Artigo 75.º, n.º 8 do CCP</t>
  </si>
  <si>
    <t>Artigos 74.º e 75.º do CCP</t>
  </si>
  <si>
    <t>Artigo 74.º, n.º 2 do CCP</t>
  </si>
  <si>
    <t>Não Aplicável - 1.18. No caso de o critério de adjudicação não incluir, como fator, o preço ou custo das propostas, essa opção encontra-se devidamente fundamentada (designadamente na decisão de contratar e ou na decisão de aprovação das peças procedimentais)?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</si>
</sst>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scheme val="minor"/>
    </font>
    <font>
      <b/>
      <sz val="11"/>
      <color theme="1"/>
      <name val="Calibri"/>
      <family val="2"/>
      <scheme val="minor"/>
    </font>
    <font>
      <sz val="11"/>
      <color theme="1"/>
      <name val="Calibri"/>
      <family val="2"/>
      <scheme val="minor"/>
    </font>
    <font>
      <b/>
      <sz val="8"/>
      <color rgb="FFFFFFFF"/>
      <name val="Trebuchet MS"/>
      <family val="2"/>
    </font>
    <font>
      <b/>
      <sz val="7.5"/>
      <color rgb="FF404040"/>
      <name val="Trebuchet MS"/>
      <family val="2"/>
    </font>
    <font>
      <sz val="11"/>
      <color theme="1"/>
      <name val="Calibri Light"/>
      <family val="2"/>
      <scheme val="major"/>
    </font>
    <font>
      <b/>
      <sz val="7.5"/>
      <color rgb="FF404040"/>
      <name val="Calibri Light"/>
      <family val="2"/>
      <scheme val="major"/>
    </font>
    <font>
      <b/>
      <sz val="8"/>
      <color rgb="FF404040"/>
      <name val="Calibri Light"/>
      <family val="2"/>
      <scheme val="major"/>
    </font>
    <font>
      <b/>
      <sz val="7"/>
      <color rgb="FF404040"/>
      <name val="Calibri Light"/>
      <family val="2"/>
      <scheme val="major"/>
    </font>
    <font>
      <b/>
      <sz val="8"/>
      <color rgb="FFFFFFFF"/>
      <name val="Calibri Light"/>
      <family val="2"/>
      <scheme val="major"/>
    </font>
    <font>
      <b/>
      <sz val="7.5"/>
      <color theme="8" tint="-0.499984740745262"/>
      <name val="Calibri Light"/>
      <family val="2"/>
      <scheme val="major"/>
    </font>
    <font>
      <b/>
      <sz val="9"/>
      <color theme="8" tint="-0.499984740745262"/>
      <name val="Calibri Light"/>
      <family val="2"/>
      <scheme val="major"/>
    </font>
    <font>
      <sz val="11"/>
      <color theme="8" tint="-0.499984740745262"/>
      <name val="Calibri Light"/>
      <family val="2"/>
      <scheme val="major"/>
    </font>
    <font>
      <sz val="7"/>
      <color theme="8" tint="-0.499984740745262"/>
      <name val="Calibri Light"/>
      <family val="2"/>
      <scheme val="major"/>
    </font>
    <font>
      <sz val="8"/>
      <color rgb="FF404040"/>
      <name val="Calibri Light"/>
      <family val="2"/>
      <scheme val="major"/>
    </font>
    <font>
      <sz val="8"/>
      <color theme="1"/>
      <name val="Calibri Light"/>
      <family val="2"/>
      <scheme val="major"/>
    </font>
    <font>
      <b/>
      <sz val="10"/>
      <color rgb="FF404040"/>
      <name val="Calibri Light"/>
      <family val="2"/>
      <scheme val="major"/>
    </font>
    <font>
      <sz val="10"/>
      <color theme="1"/>
      <name val="Calibri Light"/>
      <family val="2"/>
      <scheme val="major"/>
    </font>
    <font>
      <b/>
      <sz val="15"/>
      <color rgb="FF1F497D"/>
      <name val="Arial Black"/>
      <family val="2"/>
    </font>
  </fonts>
  <fills count="6">
    <fill>
      <patternFill patternType="none"/>
    </fill>
    <fill>
      <patternFill patternType="gray125"/>
    </fill>
    <fill>
      <patternFill patternType="solid">
        <fgColor theme="0"/>
        <bgColor indexed="64"/>
      </patternFill>
    </fill>
    <fill>
      <patternFill patternType="solid">
        <fgColor rgb="FF1F497D"/>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right style="medium">
        <color rgb="FF9BBB59"/>
      </right>
      <top style="medium">
        <color rgb="FF9BBB59"/>
      </top>
      <bottom style="medium">
        <color rgb="FF9BBB59"/>
      </bottom>
      <diagonal/>
    </border>
    <border>
      <left/>
      <right style="medium">
        <color rgb="FF9BBB59"/>
      </right>
      <top/>
      <bottom style="medium">
        <color rgb="FF9BBB59"/>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theme="0"/>
      </left>
      <right/>
      <top style="medium">
        <color theme="0"/>
      </top>
      <bottom style="medium">
        <color theme="0"/>
      </bottom>
      <diagonal/>
    </border>
    <border>
      <left/>
      <right/>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style="medium">
        <color theme="0"/>
      </left>
      <right/>
      <top/>
      <bottom/>
      <diagonal/>
    </border>
    <border>
      <left style="thin">
        <color theme="8" tint="-0.499984740745262"/>
      </left>
      <right/>
      <top/>
      <bottom/>
      <diagonal/>
    </border>
    <border>
      <left/>
      <right/>
      <top style="medium">
        <color theme="0"/>
      </top>
      <bottom style="medium">
        <color theme="0"/>
      </bottom>
      <diagonal/>
    </border>
    <border>
      <left style="medium">
        <color theme="0"/>
      </left>
      <right/>
      <top style="medium">
        <color theme="0"/>
      </top>
      <bottom/>
      <diagonal/>
    </border>
    <border>
      <left style="medium">
        <color theme="0"/>
      </left>
      <right/>
      <top/>
      <bottom style="medium">
        <color theme="0"/>
      </bottom>
      <diagonal/>
    </border>
  </borders>
  <cellStyleXfs count="2">
    <xf numFmtId="0" fontId="0" fillId="0" borderId="0"/>
    <xf numFmtId="44" fontId="2" fillId="0" borderId="0" applyFont="0" applyFill="0" applyBorder="0" applyAlignment="0" applyProtection="0"/>
  </cellStyleXfs>
  <cellXfs count="56">
    <xf numFmtId="0" fontId="0" fillId="0" borderId="0" xfId="0"/>
    <xf numFmtId="0" fontId="0" fillId="0" borderId="0" xfId="0" applyAlignment="1">
      <alignment vertical="center" wrapText="1"/>
    </xf>
    <xf numFmtId="0" fontId="0" fillId="0" borderId="0" xfId="0" applyAlignment="1">
      <alignment wrapText="1"/>
    </xf>
    <xf numFmtId="0" fontId="4" fillId="0" borderId="1" xfId="0" applyFont="1" applyBorder="1" applyAlignment="1">
      <alignment vertical="center" wrapText="1"/>
    </xf>
    <xf numFmtId="0" fontId="4" fillId="0" borderId="2" xfId="0" applyFont="1" applyBorder="1" applyAlignment="1">
      <alignment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0" fillId="0" borderId="0" xfId="0" quotePrefix="1" applyAlignment="1">
      <alignment wrapText="1"/>
    </xf>
    <xf numFmtId="0" fontId="5" fillId="4" borderId="0" xfId="0" applyFont="1" applyFill="1"/>
    <xf numFmtId="0" fontId="6" fillId="4" borderId="0" xfId="0" applyFont="1" applyFill="1" applyAlignment="1">
      <alignment horizontal="justify" vertical="center"/>
    </xf>
    <xf numFmtId="0" fontId="7" fillId="4" borderId="0" xfId="0" applyFont="1" applyFill="1" applyAlignment="1">
      <alignment horizontal="justify" vertical="center"/>
    </xf>
    <xf numFmtId="0" fontId="6" fillId="0" borderId="3" xfId="0" applyFont="1" applyBorder="1" applyAlignment="1">
      <alignment horizontal="justify" vertical="center" wrapText="1"/>
    </xf>
    <xf numFmtId="0" fontId="0" fillId="0" borderId="0" xfId="0" quotePrefix="1"/>
    <xf numFmtId="0" fontId="12" fillId="4" borderId="0" xfId="0" applyFont="1" applyFill="1"/>
    <xf numFmtId="0" fontId="5" fillId="2" borderId="0" xfId="0" applyFont="1" applyFill="1"/>
    <xf numFmtId="0" fontId="14" fillId="4" borderId="0" xfId="0" applyFont="1" applyFill="1" applyBorder="1" applyAlignment="1">
      <alignment vertical="center" wrapText="1"/>
    </xf>
    <xf numFmtId="0" fontId="6" fillId="4" borderId="0" xfId="0" applyFont="1" applyFill="1" applyBorder="1" applyAlignment="1">
      <alignment horizontal="justify" vertical="center" wrapText="1"/>
    </xf>
    <xf numFmtId="44" fontId="6" fillId="4" borderId="0" xfId="1" applyFont="1" applyFill="1" applyBorder="1" applyAlignment="1">
      <alignment horizontal="justify" vertical="center" wrapText="1"/>
    </xf>
    <xf numFmtId="0" fontId="10" fillId="4" borderId="0" xfId="0" applyFont="1" applyFill="1" applyBorder="1" applyAlignment="1">
      <alignment horizontal="justify" vertical="center" wrapText="1"/>
    </xf>
    <xf numFmtId="44" fontId="10" fillId="4" borderId="0" xfId="1" applyFont="1" applyFill="1" applyBorder="1" applyAlignment="1">
      <alignment horizontal="justify" vertical="center" wrapText="1"/>
    </xf>
    <xf numFmtId="0" fontId="16" fillId="4" borderId="0" xfId="0" applyFont="1" applyFill="1" applyAlignment="1">
      <alignment horizontal="center" vertical="center"/>
    </xf>
    <xf numFmtId="0" fontId="17" fillId="4" borderId="0" xfId="0" applyFont="1" applyFill="1" applyAlignment="1">
      <alignment horizontal="center"/>
    </xf>
    <xf numFmtId="0" fontId="5" fillId="4"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Fill="1" applyBorder="1" applyAlignment="1">
      <alignment horizontal="justify" vertical="center" wrapText="1"/>
    </xf>
    <xf numFmtId="0" fontId="18" fillId="4" borderId="0" xfId="0" applyFont="1" applyFill="1" applyAlignment="1">
      <alignment horizontal="center"/>
    </xf>
    <xf numFmtId="0" fontId="11" fillId="5" borderId="11" xfId="0" applyFont="1" applyFill="1" applyBorder="1" applyAlignment="1" applyProtection="1">
      <alignment horizontal="left" vertical="center" wrapText="1"/>
      <protection hidden="1"/>
    </xf>
    <xf numFmtId="0" fontId="11" fillId="5" borderId="7" xfId="0" applyFont="1" applyFill="1" applyBorder="1" applyAlignment="1" applyProtection="1">
      <alignment horizontal="left" vertical="center" wrapText="1"/>
      <protection hidden="1"/>
    </xf>
    <xf numFmtId="0" fontId="11" fillId="5" borderId="4" xfId="0" applyFont="1" applyFill="1" applyBorder="1" applyAlignment="1" applyProtection="1">
      <alignment horizontal="left" vertical="center" wrapText="1"/>
      <protection hidden="1"/>
    </xf>
    <xf numFmtId="0" fontId="11" fillId="5" borderId="10" xfId="0" applyFont="1" applyFill="1" applyBorder="1" applyAlignment="1" applyProtection="1">
      <alignment horizontal="left" vertical="center" wrapText="1"/>
      <protection hidden="1"/>
    </xf>
    <xf numFmtId="0" fontId="11" fillId="5" borderId="6" xfId="0" applyFont="1" applyFill="1" applyBorder="1" applyAlignment="1" applyProtection="1">
      <alignment horizontal="left" vertical="center" wrapText="1"/>
      <protection hidden="1"/>
    </xf>
    <xf numFmtId="0" fontId="13" fillId="5" borderId="4"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center" vertical="center" wrapText="1"/>
      <protection locked="0" hidden="1"/>
    </xf>
    <xf numFmtId="0" fontId="13" fillId="5" borderId="11" xfId="0" applyFont="1" applyFill="1" applyBorder="1" applyAlignment="1" applyProtection="1">
      <alignment horizontal="left" vertical="center" wrapText="1"/>
      <protection hidden="1"/>
    </xf>
    <xf numFmtId="0" fontId="13" fillId="5" borderId="12" xfId="0" applyFont="1" applyFill="1" applyBorder="1" applyAlignment="1" applyProtection="1">
      <alignment horizontal="left" vertical="center" wrapText="1"/>
      <protection hidden="1"/>
    </xf>
    <xf numFmtId="0" fontId="9" fillId="3" borderId="7" xfId="0" applyFont="1" applyFill="1" applyBorder="1" applyAlignment="1" applyProtection="1">
      <alignment horizontal="left" vertical="center" wrapText="1"/>
      <protection hidden="1"/>
    </xf>
    <xf numFmtId="0" fontId="7" fillId="4" borderId="0" xfId="0" applyFont="1" applyFill="1" applyAlignment="1" applyProtection="1">
      <alignment horizontal="justify" vertical="center"/>
      <protection hidden="1"/>
    </xf>
    <xf numFmtId="0" fontId="9" fillId="3" borderId="4" xfId="0" applyFont="1" applyFill="1" applyBorder="1" applyAlignment="1" applyProtection="1">
      <alignment vertical="center" wrapText="1"/>
      <protection hidden="1"/>
    </xf>
    <xf numFmtId="0" fontId="5" fillId="4" borderId="0" xfId="0" applyFont="1" applyFill="1" applyProtection="1">
      <protection hidden="1"/>
    </xf>
    <xf numFmtId="0" fontId="9" fillId="3" borderId="5" xfId="0" applyFont="1" applyFill="1" applyBorder="1" applyAlignment="1" applyProtection="1">
      <alignment horizontal="left" vertical="center" wrapText="1"/>
      <protection hidden="1"/>
    </xf>
    <xf numFmtId="0" fontId="9" fillId="3" borderId="8" xfId="0" applyFont="1" applyFill="1" applyBorder="1" applyAlignment="1" applyProtection="1">
      <alignment horizontal="left" vertical="center" wrapText="1"/>
      <protection hidden="1"/>
    </xf>
    <xf numFmtId="0" fontId="9" fillId="3" borderId="0"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5" fillId="4" borderId="0" xfId="0" applyFont="1" applyFill="1" applyProtection="1">
      <protection hidden="1"/>
    </xf>
    <xf numFmtId="14" fontId="14" fillId="0" borderId="0" xfId="0" applyNumberFormat="1" applyFont="1" applyBorder="1" applyAlignment="1" applyProtection="1">
      <alignment vertical="center" wrapText="1"/>
      <protection locked="0"/>
    </xf>
    <xf numFmtId="0" fontId="5" fillId="4" borderId="0" xfId="0" applyFont="1" applyFill="1" applyProtection="1">
      <protection locked="0"/>
    </xf>
    <xf numFmtId="0" fontId="14" fillId="0" borderId="9" xfId="0" applyFont="1" applyBorder="1" applyAlignment="1" applyProtection="1">
      <alignment vertical="center" wrapText="1"/>
      <protection locked="0"/>
    </xf>
    <xf numFmtId="14" fontId="14" fillId="0" borderId="0" xfId="0" applyNumberFormat="1" applyFont="1" applyBorder="1" applyAlignment="1" applyProtection="1">
      <alignment horizontal="left" vertical="center" wrapText="1"/>
      <protection locked="0"/>
    </xf>
    <xf numFmtId="14" fontId="14" fillId="0" borderId="0" xfId="0" applyNumberFormat="1" applyFont="1" applyBorder="1" applyAlignment="1" applyProtection="1">
      <alignment horizontal="left" vertical="center" wrapText="1"/>
      <protection locked="0"/>
    </xf>
    <xf numFmtId="44" fontId="14" fillId="0" borderId="0" xfId="1"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44" fontId="14" fillId="0" borderId="0" xfId="1" applyFont="1" applyBorder="1" applyAlignment="1" applyProtection="1">
      <alignment horizontal="center" vertical="center" wrapText="1"/>
      <protection locked="0"/>
    </xf>
    <xf numFmtId="14" fontId="14" fillId="0" borderId="0" xfId="0" applyNumberFormat="1" applyFont="1" applyBorder="1" applyAlignment="1" applyProtection="1">
      <alignment horizontal="center" vertical="center" wrapText="1"/>
      <protection locked="0"/>
    </xf>
    <xf numFmtId="0" fontId="14" fillId="0" borderId="0" xfId="0" applyNumberFormat="1" applyFont="1" applyBorder="1" applyAlignment="1" applyProtection="1">
      <alignment horizontal="center" vertical="center" wrapText="1"/>
      <protection locked="0"/>
    </xf>
  </cellXfs>
  <cellStyles count="2">
    <cellStyle name="Moeda" xfId="1" builtinId="4"/>
    <cellStyle name="Normal" xfId="0" builtinId="0"/>
  </cellStyles>
  <dxfs count="27">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4.9989318521683403E-2"/>
        </patternFill>
      </fill>
    </dxf>
    <dxf>
      <font>
        <color theme="0" tint="-0.2499465926084170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51953</xdr:colOff>
      <xdr:row>0</xdr:row>
      <xdr:rowOff>51955</xdr:rowOff>
    </xdr:from>
    <xdr:to>
      <xdr:col>1</xdr:col>
      <xdr:colOff>1117021</xdr:colOff>
      <xdr:row>0</xdr:row>
      <xdr:rowOff>458932</xdr:rowOff>
    </xdr:to>
    <xdr:pic>
      <xdr:nvPicPr>
        <xdr:cNvPr id="2" name="Picture 26">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49" t="33915" r="10033" b="42800"/>
        <a:stretch/>
      </xdr:blipFill>
      <xdr:spPr bwMode="auto">
        <a:xfrm>
          <a:off x="51953" y="51955"/>
          <a:ext cx="1705841" cy="40697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484907</xdr:colOff>
      <xdr:row>90</xdr:row>
      <xdr:rowOff>147201</xdr:rowOff>
    </xdr:from>
    <xdr:to>
      <xdr:col>9</xdr:col>
      <xdr:colOff>0</xdr:colOff>
      <xdr:row>93</xdr:row>
      <xdr:rowOff>69272</xdr:rowOff>
    </xdr:to>
    <xdr:pic>
      <xdr:nvPicPr>
        <xdr:cNvPr id="3" name="Image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8907" y="28860746"/>
          <a:ext cx="2900797" cy="493571"/>
        </a:xfrm>
        <a:prstGeom prst="rect">
          <a:avLst/>
        </a:prstGeom>
        <a:noFill/>
        <a:ln>
          <a:noFill/>
        </a:ln>
        <a:effectLst/>
      </xdr:spPr>
    </xdr:pic>
    <xdr:clientData/>
  </xdr:twoCellAnchor>
  <mc:AlternateContent xmlns:mc="http://schemas.openxmlformats.org/markup-compatibility/2006">
    <mc:Choice xmlns:a14="http://schemas.microsoft.com/office/drawing/2010/main" Requires="a14">
      <xdr:twoCellAnchor editAs="oneCell">
        <xdr:from>
          <xdr:col>9</xdr:col>
          <xdr:colOff>257175</xdr:colOff>
          <xdr:row>18</xdr:row>
          <xdr:rowOff>361950</xdr:rowOff>
        </xdr:from>
        <xdr:to>
          <xdr:col>9</xdr:col>
          <xdr:colOff>495300</xdr:colOff>
          <xdr:row>19</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39</xdr:row>
          <xdr:rowOff>361950</xdr:rowOff>
        </xdr:from>
        <xdr:to>
          <xdr:col>9</xdr:col>
          <xdr:colOff>495300</xdr:colOff>
          <xdr:row>41</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361950</xdr:rowOff>
        </xdr:from>
        <xdr:to>
          <xdr:col>9</xdr:col>
          <xdr:colOff>495300</xdr:colOff>
          <xdr:row>50</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52</xdr:row>
          <xdr:rowOff>361950</xdr:rowOff>
        </xdr:from>
        <xdr:to>
          <xdr:col>9</xdr:col>
          <xdr:colOff>495300</xdr:colOff>
          <xdr:row>54</xdr:row>
          <xdr:rowOff>47624</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55</xdr:row>
          <xdr:rowOff>361950</xdr:rowOff>
        </xdr:from>
        <xdr:to>
          <xdr:col>9</xdr:col>
          <xdr:colOff>495300</xdr:colOff>
          <xdr:row>57</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58</xdr:row>
          <xdr:rowOff>361950</xdr:rowOff>
        </xdr:from>
        <xdr:to>
          <xdr:col>9</xdr:col>
          <xdr:colOff>495300</xdr:colOff>
          <xdr:row>60</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62</xdr:row>
          <xdr:rowOff>361950</xdr:rowOff>
        </xdr:from>
        <xdr:to>
          <xdr:col>9</xdr:col>
          <xdr:colOff>495300</xdr:colOff>
          <xdr:row>64</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66</xdr:row>
          <xdr:rowOff>361950</xdr:rowOff>
        </xdr:from>
        <xdr:to>
          <xdr:col>9</xdr:col>
          <xdr:colOff>495300</xdr:colOff>
          <xdr:row>68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69</xdr:row>
          <xdr:rowOff>361950</xdr:rowOff>
        </xdr:from>
        <xdr:to>
          <xdr:col>9</xdr:col>
          <xdr:colOff>495300</xdr:colOff>
          <xdr:row>71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72</xdr:row>
          <xdr:rowOff>361950</xdr:rowOff>
        </xdr:from>
        <xdr:to>
          <xdr:col>9</xdr:col>
          <xdr:colOff>495300</xdr:colOff>
          <xdr:row>74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75</xdr:row>
          <xdr:rowOff>361950</xdr:rowOff>
        </xdr:from>
        <xdr:to>
          <xdr:col>9</xdr:col>
          <xdr:colOff>495300</xdr:colOff>
          <xdr:row>77</xdr:row>
          <xdr:rowOff>47624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78</xdr:row>
          <xdr:rowOff>76200</xdr:rowOff>
        </xdr:from>
        <xdr:to>
          <xdr:col>9</xdr:col>
          <xdr:colOff>495300</xdr:colOff>
          <xdr:row>80</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81</xdr:row>
          <xdr:rowOff>361950</xdr:rowOff>
        </xdr:from>
        <xdr:to>
          <xdr:col>9</xdr:col>
          <xdr:colOff>495300</xdr:colOff>
          <xdr:row>83</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84</xdr:row>
          <xdr:rowOff>361950</xdr:rowOff>
        </xdr:from>
        <xdr:to>
          <xdr:col>9</xdr:col>
          <xdr:colOff>495300</xdr:colOff>
          <xdr:row>85</xdr:row>
          <xdr:rowOff>409576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87</xdr:row>
          <xdr:rowOff>361950</xdr:rowOff>
        </xdr:from>
        <xdr:to>
          <xdr:col>9</xdr:col>
          <xdr:colOff>495300</xdr:colOff>
          <xdr:row>89</xdr:row>
          <xdr:rowOff>47626</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8071-CFE6-45C0-A57D-34C2F8EA906C}">
  <sheetPr codeName="Folha1"/>
  <dimension ref="A1:J94"/>
  <sheetViews>
    <sheetView tabSelected="1" zoomScale="110" zoomScaleNormal="110" workbookViewId="0">
      <selection activeCell="G69" sqref="G69"/>
    </sheetView>
  </sheetViews>
  <sheetFormatPr defaultRowHeight="15" x14ac:dyDescent="0.25"/>
  <cols>
    <col min="1" max="1" width="9.5703125" style="14" customWidth="1"/>
    <col min="2" max="2" width="30.28515625" style="14" customWidth="1"/>
    <col min="3" max="3" width="42.7109375" style="14" customWidth="1"/>
    <col min="4" max="4" width="1.42578125" style="14" customWidth="1"/>
    <col min="5" max="5" width="11.5703125" style="14" customWidth="1"/>
    <col min="6" max="6" width="0.42578125" style="14" customWidth="1"/>
    <col min="7" max="7" width="15.85546875" style="14" customWidth="1"/>
    <col min="8" max="8" width="0.42578125" style="14" customWidth="1"/>
    <col min="9" max="9" width="22.5703125" style="14" customWidth="1"/>
    <col min="10" max="10" width="9.85546875" style="23" customWidth="1"/>
    <col min="11" max="11" width="9.140625" style="14"/>
    <col min="12" max="12" width="22.140625" style="14" customWidth="1"/>
    <col min="13" max="16384" width="9.140625" style="14"/>
  </cols>
  <sheetData>
    <row r="1" spans="1:10" ht="71.25" customHeight="1" x14ac:dyDescent="0.45">
      <c r="A1" s="25" t="s">
        <v>44</v>
      </c>
      <c r="B1" s="25"/>
      <c r="C1" s="25"/>
      <c r="D1" s="25"/>
      <c r="E1" s="25"/>
      <c r="F1" s="25"/>
      <c r="G1" s="25"/>
      <c r="H1" s="25"/>
      <c r="I1" s="25"/>
      <c r="J1" s="25"/>
    </row>
    <row r="2" spans="1:10" x14ac:dyDescent="0.25">
      <c r="A2" s="9"/>
      <c r="B2" s="8"/>
      <c r="C2" s="8"/>
      <c r="D2" s="8"/>
      <c r="E2" s="8"/>
      <c r="F2" s="8"/>
      <c r="G2" s="8"/>
      <c r="H2" s="8"/>
      <c r="I2" s="8"/>
      <c r="J2" s="22"/>
    </row>
    <row r="3" spans="1:10" ht="15.75" thickBot="1" x14ac:dyDescent="0.3">
      <c r="A3" s="8"/>
      <c r="B3" s="36" t="s">
        <v>72</v>
      </c>
      <c r="C3" s="8"/>
      <c r="D3" s="8"/>
      <c r="E3" s="8"/>
      <c r="F3" s="8"/>
      <c r="G3" s="8"/>
      <c r="H3" s="8"/>
      <c r="I3" s="8"/>
      <c r="J3" s="22"/>
    </row>
    <row r="4" spans="1:10" ht="26.25" customHeight="1" thickBot="1" x14ac:dyDescent="0.3">
      <c r="A4" s="8"/>
      <c r="B4" s="37" t="s">
        <v>45</v>
      </c>
      <c r="C4" s="45"/>
      <c r="D4" s="8"/>
      <c r="E4" s="40" t="s">
        <v>46</v>
      </c>
      <c r="F4" s="41"/>
      <c r="G4" s="51"/>
      <c r="H4" s="51"/>
      <c r="I4" s="51"/>
      <c r="J4" s="22"/>
    </row>
    <row r="5" spans="1:10" x14ac:dyDescent="0.25">
      <c r="A5" s="10"/>
      <c r="B5" s="38"/>
      <c r="C5" s="46"/>
      <c r="D5" s="8"/>
      <c r="E5" s="8"/>
      <c r="F5" s="8"/>
      <c r="G5" s="8"/>
      <c r="H5" s="8"/>
      <c r="I5" s="8"/>
      <c r="J5" s="22"/>
    </row>
    <row r="6" spans="1:10" ht="15.75" thickBot="1" x14ac:dyDescent="0.3">
      <c r="A6" s="8"/>
      <c r="B6" s="36" t="s">
        <v>73</v>
      </c>
      <c r="C6" s="46"/>
      <c r="D6" s="8"/>
      <c r="E6" s="8"/>
      <c r="F6" s="8"/>
      <c r="G6" s="8"/>
      <c r="H6" s="8"/>
      <c r="I6" s="8"/>
      <c r="J6" s="22"/>
    </row>
    <row r="7" spans="1:10" ht="20.25" customHeight="1" thickBot="1" x14ac:dyDescent="0.3">
      <c r="A7" s="8"/>
      <c r="B7" s="37" t="s">
        <v>47</v>
      </c>
      <c r="C7" s="47" t="s">
        <v>48</v>
      </c>
      <c r="D7" s="15"/>
      <c r="E7" s="42" t="s">
        <v>53</v>
      </c>
      <c r="F7" s="43"/>
      <c r="G7" s="43"/>
      <c r="H7" s="52" t="s">
        <v>71</v>
      </c>
      <c r="I7" s="52"/>
      <c r="J7" s="22"/>
    </row>
    <row r="8" spans="1:10" ht="24.75" customHeight="1" thickBot="1" x14ac:dyDescent="0.3">
      <c r="A8" s="8"/>
      <c r="B8" s="37" t="s">
        <v>50</v>
      </c>
      <c r="C8" s="47" t="s">
        <v>71</v>
      </c>
      <c r="D8" s="15"/>
      <c r="E8" s="42" t="s">
        <v>55</v>
      </c>
      <c r="F8" s="43"/>
      <c r="G8" s="43"/>
      <c r="H8" s="52" t="s">
        <v>71</v>
      </c>
      <c r="I8" s="52"/>
      <c r="J8" s="22"/>
    </row>
    <row r="9" spans="1:10" x14ac:dyDescent="0.25">
      <c r="A9" s="10"/>
      <c r="B9" s="38"/>
      <c r="C9" s="46"/>
      <c r="D9" s="8"/>
      <c r="E9" s="38"/>
      <c r="F9" s="38"/>
      <c r="G9" s="38"/>
      <c r="H9" s="46"/>
      <c r="I9" s="46"/>
      <c r="J9" s="22"/>
    </row>
    <row r="10" spans="1:10" ht="15.75" thickBot="1" x14ac:dyDescent="0.3">
      <c r="A10" s="8"/>
      <c r="B10" s="36" t="s">
        <v>74</v>
      </c>
      <c r="C10" s="46"/>
      <c r="D10" s="8"/>
      <c r="E10" s="38"/>
      <c r="F10" s="38"/>
      <c r="G10" s="38"/>
      <c r="H10" s="46"/>
      <c r="I10" s="46"/>
      <c r="J10" s="22"/>
    </row>
    <row r="11" spans="1:10" ht="21.75" customHeight="1" thickBot="1" x14ac:dyDescent="0.3">
      <c r="A11" s="8"/>
      <c r="B11" s="35" t="s">
        <v>57</v>
      </c>
      <c r="C11" s="48"/>
      <c r="D11" s="16"/>
      <c r="E11" s="42" t="s">
        <v>59</v>
      </c>
      <c r="F11" s="43"/>
      <c r="G11" s="43"/>
      <c r="H11" s="53">
        <v>0</v>
      </c>
      <c r="I11" s="53"/>
      <c r="J11" s="22"/>
    </row>
    <row r="12" spans="1:10" ht="21.75" customHeight="1" thickBot="1" x14ac:dyDescent="0.3">
      <c r="A12" s="8"/>
      <c r="B12" s="39"/>
      <c r="C12" s="48"/>
      <c r="D12" s="16"/>
      <c r="E12" s="42" t="s">
        <v>60</v>
      </c>
      <c r="F12" s="43"/>
      <c r="G12" s="43"/>
      <c r="H12" s="54"/>
      <c r="I12" s="54"/>
      <c r="J12" s="22"/>
    </row>
    <row r="13" spans="1:10" ht="21.75" customHeight="1" thickBot="1" x14ac:dyDescent="0.3">
      <c r="A13" s="8"/>
      <c r="B13" s="37" t="s">
        <v>58</v>
      </c>
      <c r="C13" s="49"/>
      <c r="D13" s="17"/>
      <c r="E13" s="42" t="s">
        <v>61</v>
      </c>
      <c r="F13" s="43"/>
      <c r="G13" s="43"/>
      <c r="H13" s="55"/>
      <c r="I13" s="55"/>
      <c r="J13" s="22"/>
    </row>
    <row r="14" spans="1:10" x14ac:dyDescent="0.25">
      <c r="A14" s="10"/>
      <c r="B14" s="38"/>
      <c r="C14" s="46"/>
      <c r="D14" s="8"/>
      <c r="E14" s="44"/>
      <c r="F14" s="44"/>
      <c r="G14" s="44"/>
      <c r="H14" s="46"/>
      <c r="I14" s="46"/>
      <c r="J14" s="22"/>
    </row>
    <row r="15" spans="1:10" ht="15.75" thickBot="1" x14ac:dyDescent="0.3">
      <c r="A15" s="8"/>
      <c r="B15" s="36" t="s">
        <v>75</v>
      </c>
      <c r="C15" s="46"/>
      <c r="D15" s="8"/>
      <c r="E15" s="44"/>
      <c r="F15" s="44"/>
      <c r="G15" s="44"/>
      <c r="H15" s="46"/>
      <c r="I15" s="46"/>
      <c r="J15" s="22"/>
    </row>
    <row r="16" spans="1:10" ht="20.25" customHeight="1" thickBot="1" x14ac:dyDescent="0.3">
      <c r="A16" s="8"/>
      <c r="B16" s="37" t="s">
        <v>62</v>
      </c>
      <c r="C16" s="49" t="s">
        <v>79</v>
      </c>
      <c r="D16" s="18"/>
      <c r="E16" s="42" t="s">
        <v>67</v>
      </c>
      <c r="F16" s="43"/>
      <c r="G16" s="43"/>
      <c r="H16" s="54"/>
      <c r="I16" s="54"/>
      <c r="J16" s="22"/>
    </row>
    <row r="17" spans="1:10" ht="22.5" customHeight="1" thickBot="1" x14ac:dyDescent="0.3">
      <c r="A17" s="8"/>
      <c r="B17" s="37" t="s">
        <v>66</v>
      </c>
      <c r="C17" s="50">
        <v>0</v>
      </c>
      <c r="D17" s="19"/>
      <c r="E17" s="42" t="s">
        <v>68</v>
      </c>
      <c r="F17" s="43"/>
      <c r="G17" s="43"/>
      <c r="H17" s="54"/>
      <c r="I17" s="54"/>
      <c r="J17" s="22"/>
    </row>
    <row r="18" spans="1:10" x14ac:dyDescent="0.25">
      <c r="A18" s="10"/>
      <c r="B18" s="8"/>
      <c r="C18" s="8"/>
      <c r="D18" s="8"/>
      <c r="E18" s="8"/>
      <c r="F18" s="8"/>
      <c r="G18" s="8"/>
      <c r="H18" s="8"/>
      <c r="I18" s="8"/>
      <c r="J18" s="22"/>
    </row>
    <row r="19" spans="1:10" ht="29.25" customHeight="1" thickBot="1" x14ac:dyDescent="0.3">
      <c r="A19" s="10"/>
      <c r="B19" s="20" t="s">
        <v>78</v>
      </c>
      <c r="C19" s="20"/>
      <c r="D19" s="20"/>
      <c r="E19" s="20"/>
      <c r="F19" s="20"/>
      <c r="G19" s="20" t="s">
        <v>76</v>
      </c>
      <c r="H19" s="21"/>
      <c r="I19" s="20" t="s">
        <v>77</v>
      </c>
      <c r="J19" s="20" t="s">
        <v>117</v>
      </c>
    </row>
    <row r="20" spans="1:10" ht="36.75" customHeight="1" thickBot="1" x14ac:dyDescent="0.3">
      <c r="A20" s="10"/>
      <c r="B20" s="35" t="s">
        <v>106</v>
      </c>
      <c r="C20" s="35"/>
      <c r="D20" s="35"/>
      <c r="E20" s="35"/>
      <c r="F20" s="35"/>
      <c r="G20" s="35"/>
      <c r="H20" s="35"/>
      <c r="I20" s="35"/>
      <c r="J20" s="22"/>
    </row>
    <row r="21" spans="1:10" ht="33" customHeight="1" thickBot="1" x14ac:dyDescent="0.3">
      <c r="A21" s="8"/>
      <c r="B21" s="28" t="s">
        <v>89</v>
      </c>
      <c r="C21" s="29"/>
      <c r="D21" s="29"/>
      <c r="E21" s="30"/>
      <c r="F21" s="8"/>
      <c r="G21" s="32" t="s">
        <v>124</v>
      </c>
      <c r="H21" s="13"/>
      <c r="I21" s="31" t="s">
        <v>38</v>
      </c>
      <c r="J21" s="22"/>
    </row>
    <row r="22" spans="1:10" ht="20.25" customHeight="1" thickBot="1" x14ac:dyDescent="0.3">
      <c r="A22" s="8"/>
      <c r="B22" s="28" t="s">
        <v>90</v>
      </c>
      <c r="C22" s="29"/>
      <c r="D22" s="29"/>
      <c r="E22" s="30"/>
      <c r="F22" s="8"/>
      <c r="G22" s="32" t="s">
        <v>124</v>
      </c>
      <c r="H22" s="13"/>
      <c r="I22" s="31" t="s">
        <v>39</v>
      </c>
      <c r="J22" s="22"/>
    </row>
    <row r="23" spans="1:10" ht="42.75" customHeight="1" thickBot="1" x14ac:dyDescent="0.3">
      <c r="A23" s="8"/>
      <c r="B23" s="26" t="str">
        <f>IF(C16=Auxiliar!B1,"1.3. Não Aplicável - No caso de o valor do contrato ser superior a € 5.000.000 (ou a € 2.500.000 se o procedimento adotado for o da parceria para a inovação), foi realizada uma análise custo-benefício previamente à adoção da decisão de contratar?",IF(C16=Auxiliar!B2,"1.3. Não Aplicável - No caso de o valor do contrato ser superior a € 5.000.000 (ou a € 2.500.000 se o procedimento adotado for o da parceria para a inovação), foi realizada uma análise custo-benefício previamente à adoção da decisão de contratar?",IF(C16=Auxiliar!B4,"1.3. Não Aplicável - No caso de o valor do contrato ser superior a € 5.000.000 (ou a € 2.500.000 se o procedimento adotado for o da parceria para a inovação), foi realizada uma análise custo-benefício previamente à adoção da decisão de contratar?",IF(C16=Auxiliar!B8,"1.3. Não Aplicável - No caso de o valor do contrato ser superior a € 5.000.000 (ou a € 2.500.000 se o procedimento adotado for o da parceria para a inovação), foi realizada uma análise custo-benefício previamente à adoção da decisão de contratar?","1.3. No caso de o valor do contrato ser superior a € 5.000.000 (ou a € 2.500.000 se o procedimento adotado for o da parceria para a inovação), foi realizada uma análise custo-benefício previamente à adoção da decisão de contratar?"))))</f>
        <v>1.3. Não Aplicável - No caso de o valor do contrato ser superior a € 5.000.000 (ou a € 2.500.000 se o procedimento adotado for o da parceria para a inovação), foi realizada uma análise custo-benefício previamente à adoção da decisão de contratar?</v>
      </c>
      <c r="C23" s="27"/>
      <c r="D23" s="27"/>
      <c r="E23" s="27"/>
      <c r="F23" s="8"/>
      <c r="G23" s="32" t="str">
        <f>IF(B23="1.3. Não Aplicável - No caso de o valor do contrato ser superior a € 5.000.000 (ou a € 2.500.000 se o procedimento adotado for o da parceria para a inovação), foi realizada uma análise custo-benefício previamente à adoção da decisão de contratar?","Não Aplicável","Responder")</f>
        <v>Não Aplicável</v>
      </c>
      <c r="H23" s="13"/>
      <c r="I23" s="31" t="s">
        <v>42</v>
      </c>
      <c r="J23" s="22"/>
    </row>
    <row r="24" spans="1:10" ht="21" customHeight="1" thickBot="1" x14ac:dyDescent="0.3">
      <c r="A24" s="8"/>
      <c r="B24" s="28" t="s">
        <v>92</v>
      </c>
      <c r="C24" s="29"/>
      <c r="D24" s="29"/>
      <c r="E24" s="30"/>
      <c r="F24" s="8"/>
      <c r="G24" s="32" t="s">
        <v>124</v>
      </c>
      <c r="H24" s="13"/>
      <c r="I24" s="31" t="s">
        <v>40</v>
      </c>
      <c r="J24" s="22"/>
    </row>
    <row r="25" spans="1:10" ht="22.5" customHeight="1" thickBot="1" x14ac:dyDescent="0.3">
      <c r="A25" s="8"/>
      <c r="B25" s="28" t="s">
        <v>93</v>
      </c>
      <c r="C25" s="29"/>
      <c r="D25" s="29"/>
      <c r="E25" s="30"/>
      <c r="F25" s="8"/>
      <c r="G25" s="32" t="s">
        <v>124</v>
      </c>
      <c r="H25" s="13"/>
      <c r="I25" s="31" t="s">
        <v>41</v>
      </c>
      <c r="J25" s="22"/>
    </row>
    <row r="26" spans="1:10" ht="39" customHeight="1" thickBot="1" x14ac:dyDescent="0.3">
      <c r="A26" s="8"/>
      <c r="B26" s="26" t="str">
        <f>IF(C16=Auxiliar!B1,"1.6. Não Aplicável - No caso de o procedimento ter sido escolhido em função de critério material, existe fundamentação legal e factual que justifique adequadamente a escolha do mesmo?",IF(C16=Auxiliar!B2,"1.6. Não Aplicável - No caso de o procedimento ter sido escolhido em função de critério material, existe fundamentação legal e factual que justifique adequadamente a escolha do mesmo?",IF(C16=Auxiliar!B4,"1.6. Não Aplicável - No caso de o procedimento ter sido escolhido em função de critério material, existe fundamentação legal e factual que justifique adequadamente a escolha do mesmo?",IF(C16=Auxiliar!B6,"1.6. Não Aplicável - No caso de o procedimento ter sido escolhido em função de critério material, existe fundamentação legal e factual que justifique adequadamente a escolha do mesmo?",IF(C16=Auxiliar!B8,"1.6. Não Aplicável - No caso de o procedimento ter sido escolhido em função de critério material, existe fundamentação legal e factual que justifique adequadamente a escolha do mesmo?",IF(C16=Auxiliar!B9,"1.6. Não Aplicável - No caso de o procedimento ter sido escolhido em função de critério material, existe fundamentação legal e factual que justifique adequadamente a escolha do mesmo?","1.6. No caso de o procedimento ter sido escolhido em função de critério material, existe fundamentação legal e factual que justifique adequadamente a escolha do mesmo?"))))))</f>
        <v>1.6. Não Aplicável - No caso de o procedimento ter sido escolhido em função de critério material, existe fundamentação legal e factual que justifique adequadamente a escolha do mesmo?</v>
      </c>
      <c r="C26" s="27"/>
      <c r="D26" s="27"/>
      <c r="E26" s="27"/>
      <c r="F26" s="8"/>
      <c r="G26" s="32" t="str">
        <f>IF(B26="1.6. Não Aplicável - No caso de o procedimento ter sido escolhido em função de critério material, existe fundamentação legal e factual que justifique adequadamente a escolha do mesmo?","Não Aplicável","Responder")</f>
        <v>Não Aplicável</v>
      </c>
      <c r="H26" s="13"/>
      <c r="I26" s="31" t="str">
        <f>IF(C16="Ajuste direto em função de critério material","Artigo 24.º, 25.º, 26.º e 27.º do CCP",IF(C16="Consulta prévia (em função de critério material - artigo 27.º-A)","Artigo 27.º A do CCP",IF(C16="Concurso público sem publicidade internacional","Artigo 28.º do CCP",IF(C16="Concurso limitado por prévia qualificação sem publicidade internacional","Artigo 28.º do CCP",IF(C16=Auxiliar!B11,"Artigo 29.º do CCP",IF(C16=Auxiliar!B12,"Artigo 29.º do CCP",IF(C16=Auxiliar!B13,"Artigo 30.º do CCP","")))))))</f>
        <v/>
      </c>
      <c r="J26" s="22"/>
    </row>
    <row r="27" spans="1:10" ht="40.5" customHeight="1" thickBot="1" x14ac:dyDescent="0.3">
      <c r="A27" s="8"/>
      <c r="B27" s="26" t="str">
        <f>IF(C16=Auxiliar!B3,"1.7. No caso de o procedimento escolhido ter sido o do ajuste direto em função de critério material, encontra-se legal e factualmente justificada a opção pelo não recurso ao procedimento de consulta prévia?","1.7. Não Aplicável  - No caso de o procedimento escolhido ter sido o do ajuste direto em função de critério material, encontra-se legal e factualmente justificada a opção pelo não recurso ao procedimento de consulta prévia?")</f>
        <v>1.7. Não Aplicável  - No caso de o procedimento escolhido ter sido o do ajuste direto em função de critério material, encontra-se legal e factualmente justificada a opção pelo não recurso ao procedimento de consulta prévia?</v>
      </c>
      <c r="C27" s="27"/>
      <c r="D27" s="27"/>
      <c r="E27" s="27"/>
      <c r="F27" s="8"/>
      <c r="G27" s="32" t="str">
        <f>IF(B27="1.7. Não Aplicável  - No caso de o procedimento escolhido ter sido o do ajuste direto em função de critério material, encontra-se legal e factualmente justificada a opção pelo não recurso ao procedimento de consulta prévia?","Não Aplicável","Responder")</f>
        <v>Não Aplicável</v>
      </c>
      <c r="H27" s="13"/>
      <c r="I27" s="31" t="str">
        <f>IF(G27="Não Aplicável","","Artigo 27.º-A do CCP")</f>
        <v/>
      </c>
      <c r="J27" s="22"/>
    </row>
    <row r="28" spans="1:10" ht="56.25" customHeight="1" thickBot="1" x14ac:dyDescent="0.3">
      <c r="A28" s="8"/>
      <c r="B28" s="28" t="s">
        <v>94</v>
      </c>
      <c r="C28" s="29"/>
      <c r="D28" s="29"/>
      <c r="E28" s="30"/>
      <c r="F28" s="8"/>
      <c r="G28" s="32" t="s">
        <v>124</v>
      </c>
      <c r="H28" s="13"/>
      <c r="I28" s="31" t="s">
        <v>138</v>
      </c>
      <c r="J28" s="22"/>
    </row>
    <row r="29" spans="1:10" ht="54.75" customHeight="1" thickBot="1" x14ac:dyDescent="0.3">
      <c r="A29" s="8"/>
      <c r="B29" s="26" t="str">
        <f>IF(C16=Auxiliar!B1,Auxiliar!F2,IF(C16=Auxiliar!B2,Auxiliar!F2,IF(C16=Auxiliar!B4,Auxiliar!F2,Auxiliar!F1)))</f>
        <v>Não Aplicável - 1.9. 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v>
      </c>
      <c r="C29" s="27"/>
      <c r="D29" s="27"/>
      <c r="E29" s="27"/>
      <c r="F29" s="8"/>
      <c r="G29" s="32" t="str">
        <f>IF(B29=Auxiliar!F2,"Não Aplicável","Responder")</f>
        <v>Não Aplicável</v>
      </c>
      <c r="H29" s="13"/>
      <c r="I29" s="31" t="s">
        <v>139</v>
      </c>
      <c r="J29" s="22"/>
    </row>
    <row r="30" spans="1:10" ht="33.75" customHeight="1" thickBot="1" x14ac:dyDescent="0.3">
      <c r="A30" s="8"/>
      <c r="B30" s="26" t="str">
        <f>IF(C16=Auxiliar!B1,"1.10. No caso de procedimento de ajuste direto ou de consulta prévia, foi respeitada a limitação quanto às entidades convidadas para apresentar proposta?",IF(C16=Auxiliar!B2,"1.10. No caso de procedimento de ajuste direto ou de consulta prévia, foi respeitada a limitação quanto às entidades convidadas para apresentar proposta?",IF(C16=Auxiliar!B4,"1.10. No caso de procedimento de ajuste direto ou de consulta prévia, foi respeitada a limitação quanto às entidades convidadas para apresentar proposta?","Não Aplicável - 1.10. No caso de procedimento de ajuste direto ou de consulta prévia, foi respeitada a limitação quanto às entidades convidadas para apresentar proposta?")))</f>
        <v>1.10. No caso de procedimento de ajuste direto ou de consulta prévia, foi respeitada a limitação quanto às entidades convidadas para apresentar proposta?</v>
      </c>
      <c r="C30" s="27"/>
      <c r="D30" s="27"/>
      <c r="E30" s="27"/>
      <c r="F30" s="8"/>
      <c r="G30" s="32" t="str">
        <f>IF(B30="Não Aplicável - 1.10. No caso de procedimento de ajuste direto ou de consulta prévia, foi respeitada a limitação quanto às entidades convidadas para apresentar proposta?","Não Aplicável","Responder")</f>
        <v>Responder</v>
      </c>
      <c r="H30" s="13"/>
      <c r="I30" s="31" t="s">
        <v>141</v>
      </c>
      <c r="J30" s="22"/>
    </row>
    <row r="31" spans="1:10" ht="32.25" customHeight="1" thickBot="1" x14ac:dyDescent="0.3">
      <c r="A31" s="8"/>
      <c r="B31" s="26" t="str">
        <f>IF(C16=Auxiliar!B3,"Não Aplicável - 1.11. O preço base respeita os limites de valor até aos quais pode ser utilizado o tipo de procedimento em causa e os limites máximos de autorização de despesa, se aplicáveis?","1.11. O preço base respeita os limites de valor até aos quais pode ser utilizado o tipo de procedimento em causa e os limites máximos de autorização de despesa, se aplicáveis?")</f>
        <v>1.11. O preço base respeita os limites de valor até aos quais pode ser utilizado o tipo de procedimento em causa e os limites máximos de autorização de despesa, se aplicáveis?</v>
      </c>
      <c r="C31" s="27"/>
      <c r="D31" s="27"/>
      <c r="E31" s="27"/>
      <c r="F31" s="8"/>
      <c r="G31" s="32" t="str">
        <f>IF(B31="Não Aplicável - 1.11. O preço base respeita os limites de valor até aos quais pode ser utilizado o tipo de procedimento em causa e os limites máximos de autorização de despesa, se aplicáveis?","Não Aplicável","Responder")</f>
        <v>Responder</v>
      </c>
      <c r="H31" s="13"/>
      <c r="I31" s="31" t="s">
        <v>142</v>
      </c>
      <c r="J31" s="22"/>
    </row>
    <row r="32" spans="1:10" ht="42" customHeight="1" thickBot="1" x14ac:dyDescent="0.3">
      <c r="A32" s="8"/>
      <c r="B32" s="26" t="str">
        <f>IF(C16=Auxiliar!B2,"Não Aplicável - 1.12. No caso de se tratar de contrato de locação ou aquisição de bens móveis ou de aquisição de serviços, a fixação de um prazo de vigência contratual superior a 3 anos foi devidamente fundamentada?","1.12. No caso de se tratar de contrato de locação ou aquisição de bens móveis ou de aquisição de serviços, a fixação de um prazo de vigência contratual superior a 3 anos foi devidamente fundamentada?")</f>
        <v>1.12. No caso de se tratar de contrato de locação ou aquisição de bens móveis ou de aquisição de serviços, a fixação de um prazo de vigência contratual superior a 3 anos foi devidamente fundamentada?</v>
      </c>
      <c r="C32" s="27"/>
      <c r="D32" s="27"/>
      <c r="E32" s="27"/>
      <c r="F32" s="8"/>
      <c r="G32" s="32" t="str">
        <f>IF(B32="Não Aplicável - 1.12. No caso de se tratar de contrato de locação ou aquisição de bens móveis ou de aquisição de serviços, a fixação de um prazo de vigência contratual superior a 3 anos foi devidamente fundamentada?","Não Aplicável","Responder")</f>
        <v>Responder</v>
      </c>
      <c r="H32" s="13"/>
      <c r="I32" s="31" t="s">
        <v>143</v>
      </c>
      <c r="J32" s="22"/>
    </row>
    <row r="33" spans="1:10" ht="33.75" customHeight="1" thickBot="1" x14ac:dyDescent="0.3">
      <c r="A33" s="8"/>
      <c r="B33" s="26" t="str">
        <f>IF(C16=Auxiliar!B2,"Não Aplicável - 1.13. No caso de se tratar de um acordo-quadro, a fixação de um prazo de vigência superior a 4 anos foi devidamente fundamentada?","1.13. No caso de se tratar de um acordo-quadro, a fixação de um prazo de vigência superior a 4 anos foi devidamente fundamentada?")</f>
        <v>1.13. No caso de se tratar de um acordo-quadro, a fixação de um prazo de vigência superior a 4 anos foi devidamente fundamentada?</v>
      </c>
      <c r="C33" s="27"/>
      <c r="D33" s="27"/>
      <c r="E33" s="27"/>
      <c r="F33" s="8"/>
      <c r="G33" s="32" t="str">
        <f>IF(B33="Não Aplicável - 1.13. No caso de se tratar de um acordo-quadro, a fixação de um prazo de vigência superior a 4 anos foi devidamente fundamentada?","Não Aplicável","Responder")</f>
        <v>Responder</v>
      </c>
      <c r="H33" s="13"/>
      <c r="I33" s="31" t="s">
        <v>144</v>
      </c>
      <c r="J33" s="22"/>
    </row>
    <row r="34" spans="1:10" ht="43.5" customHeight="1" thickBot="1" x14ac:dyDescent="0.3">
      <c r="A34" s="8"/>
      <c r="B34" s="28" t="s">
        <v>96</v>
      </c>
      <c r="C34" s="29"/>
      <c r="D34" s="29"/>
      <c r="E34" s="30"/>
      <c r="F34" s="8"/>
      <c r="G34" s="32" t="s">
        <v>124</v>
      </c>
      <c r="H34" s="13"/>
      <c r="I34" s="31" t="s">
        <v>137</v>
      </c>
      <c r="J34" s="22"/>
    </row>
    <row r="35" spans="1:10" ht="24" customHeight="1" thickBot="1" x14ac:dyDescent="0.3">
      <c r="A35" s="8"/>
      <c r="B35" s="26" t="str">
        <f>IF(C16=Auxiliar!B6,"1.15. Foi respeitado o prazo mínimo para apresentação de propostas /candidaturas?",IF(C16=Auxiliar!B7,"1.15. Foi respeitado o prazo mínimo para apresentação de propostas /candidaturas?",IF(C16=Auxiliar!B8,"1.15. Foi respeitado o prazo mínimo para apresentação de propostas /candidaturas?",IF(C16=Auxiliar!B9,"1.15. Foi respeitado o prazo mínimo para apresentação de propostas /candidaturas?",IF(C16=Auxiliar!B10,"1.15. Foi respeitado o prazo mínimo para apresentação de propostas /candidaturas?",IF(C16=Auxiliar!B11,"1.15. Foi respeitado o prazo mínimo para apresentação de propostas /candidaturas?",IF(C16=Auxiliar!B12,"1.15. Foi respeitado o prazo mínimo para apresentação de propostas /candidaturas?","Não Aplicável - 1.15. Foi respeitado o prazo mínimo para apresentação de propostas /candidaturas?")))))))</f>
        <v>Não Aplicável - 1.15. Foi respeitado o prazo mínimo para apresentação de propostas /candidaturas?</v>
      </c>
      <c r="C35" s="27"/>
      <c r="D35" s="27"/>
      <c r="E35" s="27"/>
      <c r="F35" s="8"/>
      <c r="G35" s="32" t="str">
        <f>IF(B35="Não Aplicável - 1.15. Foi respeitado o prazo mínimo para apresentação de propostas /candidaturas?","Não Aplicável","Responder")</f>
        <v>Não Aplicável</v>
      </c>
      <c r="H35" s="13"/>
      <c r="I35" s="31" t="str">
        <f>IF(C16=Auxiliar!B6,"Artigo 136.º do CCP",IF(C16=Auxiliar!B7,"Artigo 135.º do CCP",IF(C16=Auxiliar!B8,"Artigo 158.º do CCP",IF(C16=Auxiliar!B9,"Artigos 174.º e 191, n.º 1 do CCP",IF(C16=Auxiliar!B10,"Artigos 173.º e 190.º, n.º1  do CCP",IF(C16=Auxiliar!B11,"Artigo 198.º do CCP",IF(C16=Auxiliar!B12,"Artigo 218.º do CCP","")))))))</f>
        <v/>
      </c>
      <c r="J35" s="22"/>
    </row>
    <row r="36" spans="1:10" ht="39.75" customHeight="1" thickBot="1" x14ac:dyDescent="0.3">
      <c r="A36" s="8"/>
      <c r="B36" s="26" t="str">
        <f>IF(C16=Auxiliar!B6,"1.16. No caso de ter sido estabelecido um prazo para apresentação de propostas ou candidaturas inferior ao previsto na lei, essa opção encontra-se devidamente fundamentada?",IF(C16=Auxiliar!B7,"1.16. No caso de ter sido estabelecido um prazo para apresentação de propostas ou candidaturas inferior ao previsto na lei, essa opção encontra-se devidamente fundamentada?",IF(C16=Auxiliar!B9,"1.16. No caso de ter sido estabelecido um prazo para apresentação de propostas ou candidaturas inferior ao previsto na lei, essa opção encontra-se devidamente fundamentada?",IF(C16=Auxiliar!B10,"1.16. No caso de ter sido estabelecido um prazo para apresentação de propostas ou candidaturas inferior ao previsto na lei, essa opção encontra-se devidamente fundamentada?","Não Aplicável - 1.16. No caso de ter sido estabelecido um prazo para apresentação de propostas ou candidaturas inferior ao previsto na lei, essa opção encontra-se devidamente fundamentada?"))))</f>
        <v>Não Aplicável - 1.16. No caso de ter sido estabelecido um prazo para apresentação de propostas ou candidaturas inferior ao previsto na lei, essa opção encontra-se devidamente fundamentada?</v>
      </c>
      <c r="C36" s="27"/>
      <c r="D36" s="27"/>
      <c r="E36" s="27"/>
      <c r="F36" s="8"/>
      <c r="G36" s="32" t="str">
        <f>IF(B36="Não Aplicável - 1.16. No caso de ter sido estabelecido um prazo para apresentação de propostas ou candidaturas inferior ao previsto na lei, essa opção encontra-se devidamente fundamentada?","Não Aplicável","Responder")</f>
        <v>Não Aplicável</v>
      </c>
      <c r="H36" s="13"/>
      <c r="I36" s="31" t="str">
        <f>IF(C16=Auxiliar!B7,"Artigo 135.º, n.º 2 do CCP",IF(C16=Auxiliar!B6,"Artigo 136.º, n.º 3 do CCP",IF(C16=Auxiliar!B9,"Artigos 174.º, n.º 2 e 191.º, n.º 5do CCP",IF(C16=Auxiliar!B10,"artigo 190.º, n.º 2 do CCP",""))))</f>
        <v/>
      </c>
      <c r="J36" s="22"/>
    </row>
    <row r="37" spans="1:10" ht="39" customHeight="1" thickBot="1" x14ac:dyDescent="0.3">
      <c r="A37" s="8"/>
      <c r="B37" s="26" t="str">
        <f>IF(C16=Auxiliar!B1,"Não Aplicável - 1.17. O critério de adjudicação, respetivos fatores e subfactores, são conformes com a legislação europeia / nacional aplicável e foram os únicos aplicados em sede de apreciação das propostas?",IF(C16=Auxiliar!B2,"Não Aplicável - 1.17. O critério de adjudicação, respetivos fatores e subfactores, são conformes com a legislação europeia / nacional aplicável e foram os únicos aplicados em sede de apreciação das propostas?",IF(C16=Auxiliar!B3,"Não Aplicável - 1.17. O critério de adjudicação, respetivos fatores e subfactores, são conformes com a legislação europeia / nacional aplicável e foram os únicos aplicados em sede de apreciação das propostas?","1.17. O critério de adjudicação, respetivos fatores e subfactores, são conformes com a legislação europeia / nacional aplicável e foram os únicos aplicados em sede de apreciação das propostas?")))</f>
        <v>Não Aplicável - 1.17. O critério de adjudicação, respetivos fatores e subfactores, são conformes com a legislação europeia / nacional aplicável e foram os únicos aplicados em sede de apreciação das propostas?</v>
      </c>
      <c r="C37" s="27"/>
      <c r="D37" s="27"/>
      <c r="E37" s="27"/>
      <c r="F37" s="8"/>
      <c r="G37" s="32" t="str">
        <f>IF(B37="Não Aplicável - 1.17. O critério de adjudicação, respetivos fatores e subfactores, são conformes com a legislação europeia / nacional aplicável e foram os únicos aplicados em sede de apreciação das propostas?","Não Aplicável","Responder")</f>
        <v>Não Aplicável</v>
      </c>
      <c r="H37" s="13"/>
      <c r="I37" s="31" t="s">
        <v>147</v>
      </c>
      <c r="J37" s="22"/>
    </row>
    <row r="38" spans="1:10" ht="41.25" customHeight="1" thickBot="1" x14ac:dyDescent="0.3">
      <c r="A38" s="8"/>
      <c r="B38" s="26" t="str">
        <f>IF(C16=Auxiliar!B2,Auxiliar!F3,Auxiliar!F4)</f>
        <v>1.18. No caso de o critério de adjudicação não incluir, como fator, o preço ou custo das propostas, essa opção encontra-se devidamente fundamentada (designadamente na decisão de contratar e ou na decisão de aprovação das peças procedimentais)?</v>
      </c>
      <c r="C38" s="27"/>
      <c r="D38" s="27"/>
      <c r="E38" s="27"/>
      <c r="F38" s="8"/>
      <c r="G38" s="32" t="str">
        <f>IF(B38=Auxiliar!F3,"Não Aplicável","Responder")</f>
        <v>Responder</v>
      </c>
      <c r="H38" s="13"/>
      <c r="I38" s="31" t="s">
        <v>148</v>
      </c>
      <c r="J38" s="22"/>
    </row>
    <row r="39" spans="1:10" ht="8.25" customHeight="1" x14ac:dyDescent="0.25">
      <c r="A39" s="8"/>
      <c r="B39" s="8"/>
      <c r="C39" s="8"/>
      <c r="D39" s="8"/>
      <c r="E39" s="8"/>
      <c r="F39" s="8"/>
      <c r="G39" s="8"/>
      <c r="H39" s="8"/>
      <c r="I39" s="8"/>
      <c r="J39" s="22"/>
    </row>
    <row r="40" spans="1:10" ht="8.25" customHeight="1" thickBot="1" x14ac:dyDescent="0.3">
      <c r="A40" s="8"/>
      <c r="B40" s="8"/>
      <c r="C40" s="8"/>
      <c r="D40" s="8"/>
      <c r="E40" s="8"/>
      <c r="F40" s="8"/>
      <c r="G40" s="8"/>
      <c r="H40" s="8"/>
      <c r="I40" s="8"/>
      <c r="J40" s="22"/>
    </row>
    <row r="41" spans="1:10" ht="28.5" customHeight="1" thickBot="1" x14ac:dyDescent="0.3">
      <c r="A41" s="10"/>
      <c r="B41" s="35" t="s">
        <v>107</v>
      </c>
      <c r="C41" s="35"/>
      <c r="D41" s="35"/>
      <c r="E41" s="35"/>
      <c r="F41" s="35"/>
      <c r="G41" s="35"/>
      <c r="H41" s="35"/>
      <c r="I41" s="35"/>
      <c r="J41" s="22"/>
    </row>
    <row r="42" spans="1:10" ht="24" customHeight="1" thickBot="1" x14ac:dyDescent="0.3">
      <c r="A42" s="8"/>
      <c r="B42" s="28" t="s">
        <v>98</v>
      </c>
      <c r="C42" s="29"/>
      <c r="D42" s="29"/>
      <c r="E42" s="30"/>
      <c r="G42" s="32" t="s">
        <v>124</v>
      </c>
      <c r="H42" s="13"/>
      <c r="I42" s="31" t="s">
        <v>136</v>
      </c>
      <c r="J42" s="22"/>
    </row>
    <row r="43" spans="1:10" ht="29.25" customHeight="1" thickBot="1" x14ac:dyDescent="0.3">
      <c r="A43" s="8"/>
      <c r="B43" s="28" t="s">
        <v>99</v>
      </c>
      <c r="C43" s="29"/>
      <c r="D43" s="29"/>
      <c r="E43" s="30"/>
      <c r="G43" s="32" t="s">
        <v>124</v>
      </c>
      <c r="H43" s="13"/>
      <c r="I43" s="31" t="s">
        <v>135</v>
      </c>
      <c r="J43" s="22"/>
    </row>
    <row r="44" spans="1:10" ht="24" customHeight="1" thickBot="1" x14ac:dyDescent="0.3">
      <c r="A44" s="8"/>
      <c r="B44" s="28" t="s">
        <v>100</v>
      </c>
      <c r="C44" s="29"/>
      <c r="D44" s="29"/>
      <c r="E44" s="30"/>
      <c r="G44" s="32" t="s">
        <v>124</v>
      </c>
      <c r="H44" s="13"/>
      <c r="I44" s="31" t="s">
        <v>135</v>
      </c>
      <c r="J44" s="22"/>
    </row>
    <row r="45" spans="1:10" ht="29.25" customHeight="1" thickBot="1" x14ac:dyDescent="0.3">
      <c r="A45" s="8"/>
      <c r="B45" s="26" t="str">
        <f>IF(C16=Auxiliar!B1,"Não Aplicável - 2.4. O critério de adjudicação e respetivos fatores e subfactores encontram-se devidamente explicitados nas peças do procedimento?",IF(C16=Auxiliar!B2,"Não Aplicável - 2.4. O critério de adjudicação e respetivos fatores e subfactores encontram-se devidamente explicitados nas peças do procedimento?",IF(C16=Auxiliar!B3,"Não Aplicável - 2.4. O critério de adjudicação e respetivos fatores e subfactores encontram-se devidamente explicitados nas peças do procedimento?","2.4. O critério de adjudicação e respetivos fatores e subfactores encontram-se devidamente explicitados nas peças do procedimento?")))</f>
        <v>Não Aplicável - 2.4. O critério de adjudicação e respetivos fatores e subfactores encontram-se devidamente explicitados nas peças do procedimento?</v>
      </c>
      <c r="C45" s="27"/>
      <c r="D45" s="27"/>
      <c r="E45" s="27"/>
      <c r="G45" s="32" t="str">
        <f>IF(B45="Não Aplicável - 2.4. O critério de adjudicação e respetivos fatores e subfactores encontram-se devidamente explicitados nas peças do procedimento?","Não Aplicável","Responder")</f>
        <v>Não Aplicável</v>
      </c>
      <c r="H45" s="13"/>
      <c r="I45" s="31" t="str">
        <f>IF(C16=Auxiliar!B4,"Artigo n.º 115.º, n.º 2, alínea b) do CCP",IF(C16=Auxiliar!B5,"Artigo n.º 115.º, n.º 2, alínea b) do CCP",IF(C16=Auxiliar!B6,"Artigo 132.º, n.º 1, alínea n) do CCP",IF(C16=Auxiliar!B7,"Artigo 132.º, n.º 1, alínea n) do CCP",IF(C16=Auxiliar!B8,"Artigo 132.º, n.º 1, alínea n) do CCP",IF(C16=Auxiliar!B9,"Artigos 167.º e 131.º do CCP",IF(C16=Auxiliar!B10,"Artigos 167.º e 131.º do CCP",IF(C16=Auxiliar!B11,"Artigo 193.º, ex vi artigo artigo 164.º, n.º 1, alínea q) do CCP",IF(C16=Auxiliar!B13,"Artigo 218.º-C, n.º 2 do CCP",IF(C16=Auxiliar!B12,"Artigo 204.º, ex vi artigo artigo 164.º, n.º 1, alínea q) do CCP",""))))))))))</f>
        <v/>
      </c>
      <c r="J45" s="22"/>
    </row>
    <row r="46" spans="1:10" ht="29.25" customHeight="1" thickBot="1" x14ac:dyDescent="0.3">
      <c r="A46" s="8"/>
      <c r="B46" s="26" t="str">
        <f>IF(C16=Auxiliar!B1,"Não Aplicável - 2.5. No caso de os custos do ciclo terem sido submetidos à concorrência, o programa do procedimento ou convite indicam a metodologia que será utilizada para os calcular?",IF(C16=Auxiliar!B2,"Não Aplicável - 2.5. No caso de os custos do ciclo terem sido submetidos à concorrência, o programa do procedimento ou convite indicam a metodologia que será utilizada para os calcular?",IF(C16=Auxiliar!B3,"Não Aplicável - 2.5. No caso de os custos do ciclo terem sido submetidos à concorrência, o programa do procedimento ou convite indicam a metodologia que será utilizada para os calcular?","2.5. No caso de os custos do ciclo terem sido submetidos à concorrência, o programa do procedimento ou convite indicam a metodologia que será utilizada para os calcular?")))</f>
        <v>Não Aplicável - 2.5. No caso de os custos do ciclo terem sido submetidos à concorrência, o programa do procedimento ou convite indicam a metodologia que será utilizada para os calcular?</v>
      </c>
      <c r="C46" s="27"/>
      <c r="D46" s="27"/>
      <c r="E46" s="27"/>
      <c r="G46" s="32" t="str">
        <f>IF(B46="Não Aplicável - 2.5. No caso de os custos do ciclo terem sido submetidos à concorrência, o programa do procedimento ou convite indicam a metodologia que será utilizada para os calcular?","Não Aplicável","Responder")</f>
        <v>Não Aplicável</v>
      </c>
      <c r="H46" s="13"/>
      <c r="I46" s="31" t="s">
        <v>146</v>
      </c>
      <c r="J46" s="22"/>
    </row>
    <row r="47" spans="1:10" ht="29.25" customHeight="1" thickBot="1" x14ac:dyDescent="0.3">
      <c r="A47" s="8"/>
      <c r="B47" s="28" t="s">
        <v>101</v>
      </c>
      <c r="C47" s="29"/>
      <c r="D47" s="29"/>
      <c r="E47" s="30"/>
      <c r="G47" s="32" t="s">
        <v>124</v>
      </c>
      <c r="H47" s="13"/>
      <c r="I47" s="31" t="s">
        <v>134</v>
      </c>
      <c r="J47" s="22"/>
    </row>
    <row r="48" spans="1:10" ht="29.25" customHeight="1" thickBot="1" x14ac:dyDescent="0.3">
      <c r="A48" s="8"/>
      <c r="B48" s="26" t="str">
        <f>IF(C16=Auxiliar!B1,"Não Aplicável - 2.7. As peças do procedimento foram disponibilizadas eletronicamente de forma completa, gratuita e livre?",IF(C16=Auxiliar!B2,"Não Aplicável - 2.7. As peças do procedimento foram disponibilizadas eletronicamente de forma completa, gratuita e livre?",IF(C16=Auxiliar!B3,"Não Aplicável - 2.7. As peças do procedimento foram disponibilizadas eletronicamente de forma completa, gratuita e livre?",IF(C16=Auxiliar!B4,"Não Aplicável - 2.7. As peças do procedimento foram disponibilizadas eletronicamente de forma completa, gratuita e livre?","2.7. As peças do procedimento foram disponibilizadas eletronicamente de forma completa, gratuita e livre?"))))</f>
        <v>Não Aplicável - 2.7. As peças do procedimento foram disponibilizadas eletronicamente de forma completa, gratuita e livre?</v>
      </c>
      <c r="C48" s="27"/>
      <c r="D48" s="27"/>
      <c r="E48" s="27"/>
      <c r="G48" s="32" t="str">
        <f>IF(B48="Não Aplicável - 2.7. As peças do procedimento foram disponibilizadas eletronicamente de forma completa, gratuita e livre?","Não Aplicável","Responder")</f>
        <v>Não Aplicável</v>
      </c>
      <c r="H48" s="13"/>
      <c r="I48" s="31" t="s">
        <v>145</v>
      </c>
      <c r="J48" s="22"/>
    </row>
    <row r="49" spans="1:10" ht="8.25" customHeight="1" thickBot="1" x14ac:dyDescent="0.3">
      <c r="A49" s="8"/>
      <c r="B49" s="8"/>
      <c r="C49" s="8"/>
      <c r="D49" s="8"/>
      <c r="E49" s="8"/>
      <c r="F49" s="8"/>
      <c r="G49" s="8"/>
      <c r="H49" s="8"/>
      <c r="I49" s="8"/>
      <c r="J49" s="22"/>
    </row>
    <row r="50" spans="1:10" ht="28.5" customHeight="1" thickBot="1" x14ac:dyDescent="0.3">
      <c r="A50" s="10"/>
      <c r="B50" s="35" t="s">
        <v>108</v>
      </c>
      <c r="C50" s="35"/>
      <c r="D50" s="35"/>
      <c r="E50" s="35"/>
      <c r="F50" s="35"/>
      <c r="G50" s="35"/>
      <c r="H50" s="35"/>
      <c r="I50" s="35"/>
      <c r="J50" s="22"/>
    </row>
    <row r="51" spans="1:10" ht="20.25" customHeight="1" thickBot="1" x14ac:dyDescent="0.3">
      <c r="A51" s="8"/>
      <c r="B51" s="26" t="str">
        <f>IF(C16=Auxiliar!B1,"Não Aplicável - 3.1. O procedimento foi publicitado?",IF(C16=Auxiliar!B2,"Não Aplicável - 3.1. O procedimento foi publicitado?",IF(C16=Auxiliar!B3,"Não Aplicável - 3.1. O procedimento foi publicitado?",IF(C16=Auxiliar!B4,"Não Aplicável - 3.1. O procedimento foi publicitado?",IF(C16=Auxiliar!B5,"Não Aplicável - 3.1. O procedimento foi publicitado?","3.1. O procedimento foi publicitado?")))))</f>
        <v>Não Aplicável - 3.1. O procedimento foi publicitado?</v>
      </c>
      <c r="C51" s="27"/>
      <c r="D51" s="27"/>
      <c r="E51" s="27"/>
      <c r="G51" s="32" t="str">
        <f>IF(C16=Auxiliar!B1,"Não Aplicável",IF(C16=Auxiliar!B2,"Não Aplicável",IF(C16=Auxiliar!B3,"Não Aplicável",IF(C16=Auxiliar!B4,"Não Aplicável",IF(C16=Auxiliar!B5,"Não Aplicável","Responder")))))</f>
        <v>Não Aplicável</v>
      </c>
      <c r="H51" s="13"/>
      <c r="I51" s="33" t="str">
        <f>IF(C16=Auxiliar!B8,"Artigo 157.º do CCP",IF(C16=Auxiliar!B6,"Artigos 130.º e 131.º do CCP",IF(C16=Auxiliar!B7,"Artigos 130.º e 131.º do CCP",IF(C16=Auxiliar!B9,"Artigos 167.º e 131.º do CCP",IF(C16=Auxiliar!B10,"Artigos 167.º e 131.º do CCP",IF(C16=Auxiliar!B11,"Artigo 197.º do CCP",IF(C16=Auxiliar!B12,"Artigo 208.º do CCP",IF(C16=Auxiliar!B13,"Artigos 218.º-A, n.º 2 e 167.º do CCP",""))))))))</f>
        <v/>
      </c>
      <c r="J51" s="22"/>
    </row>
    <row r="52" spans="1:10" ht="28.5" customHeight="1" thickBot="1" x14ac:dyDescent="0.3">
      <c r="A52" s="8"/>
      <c r="B52" s="26" t="str">
        <f>IF(C16=Auxiliar!B1,"Não Aplicável - 3.2. O anúncio do concurso (e eventuais retificações) contém todos os elementos legalmente exigidos?",IF(C16=Auxiliar!B2,"Não Aplicável - 3.2. O anúncio do concurso (e eventuais retificações) contém todos os elementos legalmente exigidos?",IF(C16=Auxiliar!B3,"Não Aplicável - 3.2. O anúncio do concurso (e eventuais retificações) contém todos os elementos legalmente exigidos?",IF(C16=Auxiliar!B4,"Não Aplicável - 3.2. O anúncio do concurso (e eventuais retificações) contém todos os elementos legalmente exigidos?",IF(C16=Auxiliar!B5,"Não Aplicável - 3.2. O anúncio do concurso (e eventuais retificações) contém todos os elementos legalmente exigidos?","3.2. O anúncio do concurso (e eventuais retificações) contém todos os elementos legalmente exigidos?")))))</f>
        <v>Não Aplicável - 3.2. O anúncio do concurso (e eventuais retificações) contém todos os elementos legalmente exigidos?</v>
      </c>
      <c r="C52" s="27"/>
      <c r="D52" s="27"/>
      <c r="E52" s="27"/>
      <c r="G52" s="32" t="str">
        <f>IF(C16=Auxiliar!B1,"Não Aplicável",IF(C16=Auxiliar!B2,"Não Aplicável",IF(C16=Auxiliar!B3,"Não Aplicável",IF(C16=Auxiliar!B4,"Não Aplicável",IF(C16=Auxiliar!B5,"Não Aplicável","Responder")))))</f>
        <v>Não Aplicável</v>
      </c>
      <c r="H52" s="13"/>
      <c r="I52" s="34"/>
      <c r="J52" s="22"/>
    </row>
    <row r="53" spans="1:10" ht="8.25" customHeight="1" thickBot="1" x14ac:dyDescent="0.3">
      <c r="A53" s="8"/>
      <c r="B53" s="8"/>
      <c r="C53" s="8"/>
      <c r="D53" s="8"/>
      <c r="E53" s="8"/>
      <c r="F53" s="8"/>
      <c r="G53" s="8"/>
      <c r="H53" s="8"/>
      <c r="I53" s="8"/>
      <c r="J53" s="22"/>
    </row>
    <row r="54" spans="1:10" ht="28.5" customHeight="1" thickBot="1" x14ac:dyDescent="0.3">
      <c r="A54" s="10"/>
      <c r="B54" s="35" t="s">
        <v>116</v>
      </c>
      <c r="C54" s="35"/>
      <c r="D54" s="35"/>
      <c r="E54" s="35"/>
      <c r="F54" s="35"/>
      <c r="G54" s="35"/>
      <c r="H54" s="35"/>
      <c r="I54" s="35"/>
      <c r="J54" s="22"/>
    </row>
    <row r="55" spans="1:10" ht="20.25" customHeight="1" thickBot="1" x14ac:dyDescent="0.3">
      <c r="A55" s="8"/>
      <c r="B55" s="26" t="str">
        <f>IF(C16=Auxiliar!B8,"Não Aplicável - 4.1. Foram pedidos esclarecimentos e/ou retificações das peças do procedimento?","4.1. Foram pedidos esclarecimentos e/ou retificações das peças do procedimento?")</f>
        <v>4.1. Foram pedidos esclarecimentos e/ou retificações das peças do procedimento?</v>
      </c>
      <c r="C55" s="27"/>
      <c r="D55" s="27"/>
      <c r="E55" s="27"/>
      <c r="G55" s="32" t="str">
        <f>IF(C16=Auxiliar!B8,"Não Aplicável","Responder")</f>
        <v>Responder</v>
      </c>
      <c r="H55" s="13"/>
      <c r="I55" s="31" t="s">
        <v>133</v>
      </c>
      <c r="J55" s="22"/>
    </row>
    <row r="56" spans="1:10" ht="8.25" customHeight="1" thickBot="1" x14ac:dyDescent="0.3">
      <c r="A56" s="8"/>
      <c r="B56" s="8"/>
      <c r="C56" s="8"/>
      <c r="D56" s="8"/>
      <c r="E56" s="8"/>
      <c r="F56" s="8"/>
      <c r="G56" s="8"/>
      <c r="H56" s="8"/>
      <c r="I56" s="8"/>
      <c r="J56" s="22"/>
    </row>
    <row r="57" spans="1:10" ht="28.5" customHeight="1" thickBot="1" x14ac:dyDescent="0.3">
      <c r="A57" s="10"/>
      <c r="B57" s="35" t="s">
        <v>132</v>
      </c>
      <c r="C57" s="35"/>
      <c r="D57" s="35"/>
      <c r="E57" s="35"/>
      <c r="F57" s="35"/>
      <c r="G57" s="35"/>
      <c r="H57" s="35"/>
      <c r="I57" s="35"/>
      <c r="J57" s="22"/>
    </row>
    <row r="58" spans="1:10" ht="30.75" customHeight="1" thickBot="1" x14ac:dyDescent="0.3">
      <c r="A58" s="8"/>
      <c r="B58" s="28" t="s">
        <v>102</v>
      </c>
      <c r="C58" s="29"/>
      <c r="D58" s="29"/>
      <c r="E58" s="30"/>
      <c r="G58" s="32" t="s">
        <v>124</v>
      </c>
      <c r="H58" s="13"/>
      <c r="I58" s="31" t="s">
        <v>131</v>
      </c>
      <c r="J58" s="22"/>
    </row>
    <row r="59" spans="1:10" ht="8.25" customHeight="1" thickBot="1" x14ac:dyDescent="0.3">
      <c r="A59" s="8"/>
      <c r="B59" s="8"/>
      <c r="C59" s="8"/>
      <c r="D59" s="8"/>
      <c r="E59" s="8"/>
      <c r="F59" s="8"/>
      <c r="G59" s="8"/>
      <c r="H59" s="8"/>
      <c r="I59" s="8"/>
      <c r="J59" s="22"/>
    </row>
    <row r="60" spans="1:10" ht="28.5" customHeight="1" thickBot="1" x14ac:dyDescent="0.3">
      <c r="A60" s="10"/>
      <c r="B60" s="35" t="s">
        <v>115</v>
      </c>
      <c r="C60" s="35"/>
      <c r="D60" s="35"/>
      <c r="E60" s="35"/>
      <c r="F60" s="35"/>
      <c r="G60" s="35"/>
      <c r="H60" s="35"/>
      <c r="I60" s="35"/>
      <c r="J60" s="22"/>
    </row>
    <row r="61" spans="1:10" ht="20.25" customHeight="1" thickBot="1" x14ac:dyDescent="0.3">
      <c r="A61" s="8"/>
      <c r="B61" s="28" t="s">
        <v>103</v>
      </c>
      <c r="C61" s="29"/>
      <c r="D61" s="29"/>
      <c r="E61" s="30"/>
      <c r="G61" s="32" t="s">
        <v>124</v>
      </c>
      <c r="H61" s="13"/>
      <c r="I61" s="31" t="s">
        <v>130</v>
      </c>
      <c r="J61" s="22"/>
    </row>
    <row r="62" spans="1:10" ht="30.75" customHeight="1" thickBot="1" x14ac:dyDescent="0.3">
      <c r="A62" s="8"/>
      <c r="B62" s="26" t="str">
        <f>IF(G62="Não Aplicável","Não Aplicável - 6.2. As candidaturas/propostas dos candidatos/concorrentes foram avaliadas baseando-se estrita e unicamente no critério de qualificação/adjudicação?","6.2. As candidaturas/propostas dos candidatos/concorrentes foram avaliadas baseando-se estrita e unicamente no critério de qualificação/adjudicação?")</f>
        <v>Não Aplicável - 6.2. As candidaturas/propostas dos candidatos/concorrentes foram avaliadas baseando-se estrita e unicamente no critério de qualificação/adjudicação?</v>
      </c>
      <c r="C62" s="27"/>
      <c r="D62" s="27"/>
      <c r="E62" s="27"/>
      <c r="G62" s="32" t="str">
        <f>IF(C16=Auxiliar!B1,"Não Aplicável",IF(C16=Auxiliar!B2,"Não Aplicável",IF(C16=Auxiliar!B3,"Não Aplicável",IF(C16=Auxiliar!B8,"Não Aplicável","Responder"))))</f>
        <v>Não Aplicável</v>
      </c>
      <c r="H62" s="13"/>
      <c r="I62" s="31" t="str">
        <f>IF(C16=Auxiliar!B4,"Artigo 122.º do CCP",IF(C16=Auxiliar!B5,"Artigo 122.º do CCP",IF(C16=Auxiliar!B6,"Artigo 146.º do CCP",IF(C16=Auxiliar!B7,"Artigo 146.º do CCP",IF(C16=Auxiliar!B9,"Artigo 146.º do CCP",IF(C16=Auxiliar!B10,"Artigo 146.º do CCP",IF(C16=Auxiliar!B11,"Artigos 146.º e 200.º do CCP",IF(C16=Auxiliar!B12,"Artigos 146.º e 212.º do CCP",IF(C16=Auxiliar!B13,"Artigos 146.º e 218.º-D, n.º 1 do CCP","")))))))))</f>
        <v/>
      </c>
      <c r="J62" s="22"/>
    </row>
    <row r="63" spans="1:10" ht="8.25" customHeight="1" thickBot="1" x14ac:dyDescent="0.3">
      <c r="A63" s="8"/>
      <c r="B63" s="8"/>
      <c r="C63" s="8"/>
      <c r="D63" s="8"/>
      <c r="E63" s="8"/>
      <c r="F63" s="8"/>
      <c r="G63" s="8"/>
      <c r="H63" s="8"/>
      <c r="I63" s="8"/>
      <c r="J63" s="22"/>
    </row>
    <row r="64" spans="1:10" ht="28.5" customHeight="1" thickBot="1" x14ac:dyDescent="0.3">
      <c r="A64" s="10"/>
      <c r="B64" s="35" t="s">
        <v>114</v>
      </c>
      <c r="C64" s="35"/>
      <c r="D64" s="35"/>
      <c r="E64" s="35"/>
      <c r="F64" s="35"/>
      <c r="G64" s="35"/>
      <c r="H64" s="35"/>
      <c r="I64" s="35"/>
      <c r="J64" s="22"/>
    </row>
    <row r="65" spans="1:10" ht="21.75" customHeight="1" thickBot="1" x14ac:dyDescent="0.3">
      <c r="A65" s="8"/>
      <c r="B65" s="26" t="str">
        <f>IF(C16=Auxiliar!B8,"Não Aplicável - 7.1. Foi realizada a audiência prévia dos candidatos/concorrentes?","7.1. Foi realizada a audiência prévia dos candidatos/concorrentes?")</f>
        <v>7.1. Foi realizada a audiência prévia dos candidatos/concorrentes?</v>
      </c>
      <c r="C65" s="27"/>
      <c r="D65" s="27"/>
      <c r="E65" s="27"/>
      <c r="G65" s="32" t="str">
        <f>IF(C16=Auxiliar!B8,"Não Aplicável","Responder")</f>
        <v>Responder</v>
      </c>
      <c r="H65" s="13"/>
      <c r="I65" s="33" t="str">
        <f>IF(C16=Auxiliar!B1,"Artigo 123.º do CCP",IF(C16=Auxiliar!B2,"Artigo123.º do CCP",IF(C16=Auxiliar!B3,"Artigo123.º do CCP",IF(C16=Auxiliar!B4,"Artigo 118.º, n.º 3 e 123.º do CCP",IF(C16=Auxiliar!B5,"Artigo 118.º, n.º 3 e 123.º do CCP",IF(C16=Auxiliar!B6,"Artigo 147.º do CCP",IF(C16=Auxiliar!B7,"Artigo 147.º do CCP",IF(C16=Auxiliar!B9,"Artigo 185.º do CCP",IF(C16=Auxiliar!B10,"Artigo 185.º do CCP",IF(C16=Auxiliar!B11,"Artigo 185.º e 193.º do CCP",IF(C16=Auxiliar!B12,"Artigo 212.º, n.º 3 do CCP",IF(C16=Auxiliar!B13,"Artigos 218.º-B, n.º 5, 203.º e 153.º do CPP",""))))))))))))</f>
        <v>Artigo 123.º do CCP</v>
      </c>
      <c r="J65" s="22"/>
    </row>
    <row r="66" spans="1:10" ht="21.75" customHeight="1" thickBot="1" x14ac:dyDescent="0.3">
      <c r="A66" s="8"/>
      <c r="B66" s="26" t="str">
        <f>IF(C16=Auxiliar!B8,"Não Aplicável - 7.2. Existe análise e decisão das eventuais reclamações apresentadas pelos concorrentes?","7.2. Existe análise e decisão das eventuais reclamações apresentadas pelos concorrentes?")</f>
        <v>7.2. Existe análise e decisão das eventuais reclamações apresentadas pelos concorrentes?</v>
      </c>
      <c r="C66" s="27"/>
      <c r="D66" s="27"/>
      <c r="E66" s="27"/>
      <c r="G66" s="32" t="str">
        <f>IF(C16=Auxiliar!B8,"Não Aplicável","Responder")</f>
        <v>Responder</v>
      </c>
      <c r="H66" s="13"/>
      <c r="I66" s="34"/>
      <c r="J66" s="22"/>
    </row>
    <row r="67" spans="1:10" ht="8.25" customHeight="1" thickBot="1" x14ac:dyDescent="0.3">
      <c r="A67" s="8"/>
      <c r="B67" s="8"/>
      <c r="C67" s="8"/>
      <c r="D67" s="8"/>
      <c r="E67" s="8"/>
      <c r="F67" s="8"/>
      <c r="G67" s="8"/>
      <c r="H67" s="8"/>
      <c r="I67" s="8"/>
      <c r="J67" s="22"/>
    </row>
    <row r="68" spans="1:10" ht="28.5" customHeight="1" thickBot="1" x14ac:dyDescent="0.3">
      <c r="A68" s="10"/>
      <c r="B68" s="35" t="s">
        <v>113</v>
      </c>
      <c r="C68" s="35"/>
      <c r="D68" s="35"/>
      <c r="E68" s="35"/>
      <c r="F68" s="35"/>
      <c r="G68" s="35"/>
      <c r="H68" s="35"/>
      <c r="I68" s="35"/>
      <c r="J68" s="22"/>
    </row>
    <row r="69" spans="1:10" ht="20.25" customHeight="1" thickBot="1" x14ac:dyDescent="0.3">
      <c r="A69" s="8"/>
      <c r="B69" s="28" t="s">
        <v>104</v>
      </c>
      <c r="C69" s="29"/>
      <c r="D69" s="29"/>
      <c r="E69" s="30"/>
      <c r="G69" s="32" t="s">
        <v>124</v>
      </c>
      <c r="H69" s="13"/>
      <c r="I69" s="31" t="s">
        <v>129</v>
      </c>
      <c r="J69" s="22"/>
    </row>
    <row r="70" spans="1:10" ht="8.25" customHeight="1" thickBot="1" x14ac:dyDescent="0.3">
      <c r="A70" s="8"/>
      <c r="B70" s="8"/>
      <c r="C70" s="8"/>
      <c r="D70" s="8"/>
      <c r="E70" s="8"/>
      <c r="F70" s="8"/>
      <c r="G70" s="8"/>
      <c r="H70" s="8"/>
      <c r="I70" s="8"/>
      <c r="J70" s="22"/>
    </row>
    <row r="71" spans="1:10" ht="28.5" customHeight="1" thickBot="1" x14ac:dyDescent="0.3">
      <c r="A71" s="10"/>
      <c r="B71" s="35" t="s">
        <v>112</v>
      </c>
      <c r="C71" s="35"/>
      <c r="D71" s="35"/>
      <c r="E71" s="35"/>
      <c r="F71" s="35"/>
      <c r="G71" s="35"/>
      <c r="H71" s="35"/>
      <c r="I71" s="35"/>
      <c r="J71" s="22"/>
    </row>
    <row r="72" spans="1:10" ht="42.75" customHeight="1" thickBot="1" x14ac:dyDescent="0.3">
      <c r="A72" s="8"/>
      <c r="B72" s="28" t="s">
        <v>105</v>
      </c>
      <c r="C72" s="29"/>
      <c r="D72" s="29"/>
      <c r="E72" s="30"/>
      <c r="G72" s="32" t="s">
        <v>124</v>
      </c>
      <c r="H72" s="13"/>
      <c r="I72" s="31" t="s">
        <v>128</v>
      </c>
      <c r="J72" s="22"/>
    </row>
    <row r="73" spans="1:10" ht="8.25" customHeight="1" thickBot="1" x14ac:dyDescent="0.3">
      <c r="A73" s="8"/>
      <c r="B73" s="8"/>
      <c r="C73" s="8"/>
      <c r="D73" s="8"/>
      <c r="E73" s="8"/>
      <c r="F73" s="8"/>
      <c r="G73" s="8"/>
      <c r="H73" s="8"/>
      <c r="I73" s="8"/>
      <c r="J73" s="22"/>
    </row>
    <row r="74" spans="1:10" ht="28.5" customHeight="1" thickBot="1" x14ac:dyDescent="0.3">
      <c r="A74" s="10"/>
      <c r="B74" s="35" t="s">
        <v>111</v>
      </c>
      <c r="C74" s="35"/>
      <c r="D74" s="35"/>
      <c r="E74" s="35"/>
      <c r="F74" s="35"/>
      <c r="G74" s="35"/>
      <c r="H74" s="35"/>
      <c r="I74" s="35"/>
      <c r="J74" s="22"/>
    </row>
    <row r="75" spans="1:10" ht="20.25" customHeight="1" thickBot="1" x14ac:dyDescent="0.3">
      <c r="A75" s="8"/>
      <c r="B75" s="26" t="str">
        <f>IF(C16=Auxiliar!B1,"Não Aplicável - 10.1. Foi publicado o anúncio de adjudicação ?",IF(C16=Auxiliar!B2,"Não Aplicável - 10.1. Foi publicado o anúncio de adjudicação ?",IF(C16=Auxiliar!B3,"Não Aplicável - 10.1. Foi publicado o anúncio de adjudicação ?",IF(C16=Auxiliar!B4,"Não Aplicável - 10.1. Foi publicado o anúncio de adjudicação ?",IF(C16=Auxiliar!B5,"Não Aplicável - 10.1. Foi publicado o anúncio de adjudicação ?","10.1. Foi publicado o anúncio de adjudicação ?")))))</f>
        <v>Não Aplicável - 10.1. Foi publicado o anúncio de adjudicação ?</v>
      </c>
      <c r="C75" s="27"/>
      <c r="D75" s="27"/>
      <c r="E75" s="27"/>
      <c r="G75" s="32" t="str">
        <f>IF(C16=Auxiliar!B1,"Não Aplicável",IF(C16=Auxiliar!B2,"Não Aplicável",IF(C16=Auxiliar!B3,"Não Aplicável",IF(C16=Auxiliar!B4,"Não Aplicável",IF(C16=Auxiliar!B5,"Não Aplicável","Responder")))))</f>
        <v>Não Aplicável</v>
      </c>
      <c r="H75" s="13"/>
      <c r="I75" s="31" t="s">
        <v>127</v>
      </c>
      <c r="J75" s="22"/>
    </row>
    <row r="76" spans="1:10" ht="8.25" customHeight="1" thickBot="1" x14ac:dyDescent="0.3">
      <c r="A76" s="8"/>
      <c r="B76" s="8"/>
      <c r="C76" s="8"/>
      <c r="D76" s="8"/>
      <c r="E76" s="8"/>
      <c r="F76" s="8"/>
      <c r="G76" s="8"/>
      <c r="H76" s="8"/>
      <c r="I76" s="8"/>
      <c r="J76" s="22"/>
    </row>
    <row r="77" spans="1:10" ht="28.5" customHeight="1" thickBot="1" x14ac:dyDescent="0.3">
      <c r="A77" s="10"/>
      <c r="B77" s="35" t="s">
        <v>125</v>
      </c>
      <c r="C77" s="35"/>
      <c r="D77" s="35"/>
      <c r="E77" s="35"/>
      <c r="F77" s="35"/>
      <c r="G77" s="35"/>
      <c r="H77" s="35"/>
      <c r="I77" s="35"/>
      <c r="J77" s="22"/>
    </row>
    <row r="78" spans="1:10" ht="20.25" customHeight="1" thickBot="1" x14ac:dyDescent="0.3">
      <c r="A78" s="8"/>
      <c r="B78" s="26" t="str">
        <f>IF(C16=Auxiliar!B2,"Não Aplicável - 11.1. Foram apresentados os documentos de habilitação?","11.1. Foram apresentados os documentos de habilitação?")</f>
        <v>11.1. Foram apresentados os documentos de habilitação?</v>
      </c>
      <c r="C78" s="27"/>
      <c r="D78" s="27"/>
      <c r="E78" s="27"/>
      <c r="G78" s="32" t="str">
        <f>IF(C16=Auxiliar!B2,"Não Aplicável","Responder")</f>
        <v>Responder</v>
      </c>
      <c r="H78" s="13"/>
      <c r="I78" s="31" t="s">
        <v>126</v>
      </c>
      <c r="J78" s="22"/>
    </row>
    <row r="79" spans="1:10" ht="8.25" customHeight="1" thickBot="1" x14ac:dyDescent="0.3">
      <c r="A79" s="8"/>
      <c r="B79" s="8"/>
      <c r="C79" s="8"/>
      <c r="D79" s="8"/>
      <c r="E79" s="8"/>
      <c r="F79" s="8"/>
      <c r="G79" s="8"/>
      <c r="H79" s="8"/>
      <c r="I79" s="8"/>
      <c r="J79" s="22"/>
    </row>
    <row r="80" spans="1:10" ht="28.5" customHeight="1" thickBot="1" x14ac:dyDescent="0.3">
      <c r="A80" s="10"/>
      <c r="B80" s="35" t="s">
        <v>110</v>
      </c>
      <c r="C80" s="35"/>
      <c r="D80" s="35"/>
      <c r="E80" s="35"/>
      <c r="F80" s="35"/>
      <c r="G80" s="35"/>
      <c r="H80" s="35"/>
      <c r="I80" s="35"/>
      <c r="J80" s="22"/>
    </row>
    <row r="81" spans="1:10" ht="20.25" customHeight="1" thickBot="1" x14ac:dyDescent="0.3">
      <c r="A81" s="8"/>
      <c r="B81" s="26" t="str">
        <f>IF(H11&lt;200000,"Não Aplicável - 12.1. Foi prestada caução para garantia do contrato (quando exigida)?",IF(C16=Auxiliar!B2,"Não Aplicável - 12.1. Foi prestada caução para garantia do contrato (quando exigida)?",IF(C16=Auxiliar!B8,"Não Aplicável - 12.1. Foi prestada caução para garantia do contrato (quando exigida)?","12.1. Foi prestada caução para garantia do contrato (quando exigida)?")))</f>
        <v>Não Aplicável - 12.1. Foi prestada caução para garantia do contrato (quando exigida)?</v>
      </c>
      <c r="C81" s="27"/>
      <c r="D81" s="27"/>
      <c r="E81" s="27"/>
      <c r="G81" s="32" t="str">
        <f>IF(H11&lt;200000,"Não Aplicável",IF(C16=Auxiliar!B2,"Não Aplicável",IF(C16=Auxiliar!B8,"Não Aplicável","Responder")))</f>
        <v>Não Aplicável</v>
      </c>
      <c r="H81" s="13"/>
      <c r="I81" s="31" t="s">
        <v>123</v>
      </c>
      <c r="J81" s="22"/>
    </row>
    <row r="82" spans="1:10" ht="8.25" customHeight="1" thickBot="1" x14ac:dyDescent="0.3">
      <c r="A82" s="8"/>
      <c r="B82" s="8"/>
      <c r="C82" s="8"/>
      <c r="D82" s="8"/>
      <c r="E82" s="8"/>
      <c r="F82" s="8"/>
      <c r="G82" s="8"/>
      <c r="H82" s="8"/>
      <c r="I82" s="8"/>
      <c r="J82" s="22"/>
    </row>
    <row r="83" spans="1:10" ht="28.5" customHeight="1" thickBot="1" x14ac:dyDescent="0.3">
      <c r="A83" s="10"/>
      <c r="B83" s="35" t="s">
        <v>121</v>
      </c>
      <c r="C83" s="35"/>
      <c r="D83" s="35"/>
      <c r="E83" s="35"/>
      <c r="F83" s="35"/>
      <c r="G83" s="35"/>
      <c r="H83" s="35"/>
      <c r="I83" s="35"/>
      <c r="J83" s="22"/>
    </row>
    <row r="84" spans="1:10" ht="20.25" customHeight="1" thickBot="1" x14ac:dyDescent="0.3">
      <c r="A84" s="8"/>
      <c r="B84" s="26" t="str">
        <f>IF(C16=Auxiliar!B2,"Não Aplicável - 13.1. Foi celebrado contrato escrito (quando exigido ou não dispensado)?","13.1. Foi celebrado contrato escrito (quando exigido ou não dispensado)?")</f>
        <v>13.1. Foi celebrado contrato escrito (quando exigido ou não dispensado)?</v>
      </c>
      <c r="C84" s="27"/>
      <c r="D84" s="27"/>
      <c r="E84" s="27"/>
      <c r="G84" s="32" t="str">
        <f>IF(C16=Auxiliar!B2,"Não Aplicável","Responder")</f>
        <v>Responder</v>
      </c>
      <c r="H84" s="13"/>
      <c r="I84" s="31" t="s">
        <v>122</v>
      </c>
      <c r="J84" s="22"/>
    </row>
    <row r="85" spans="1:10" ht="8.25" customHeight="1" thickBot="1" x14ac:dyDescent="0.3">
      <c r="A85" s="8"/>
      <c r="B85" s="8"/>
      <c r="C85" s="8"/>
      <c r="D85" s="8"/>
      <c r="E85" s="8"/>
      <c r="F85" s="8"/>
      <c r="G85" s="8"/>
      <c r="H85" s="8"/>
      <c r="I85" s="8"/>
      <c r="J85" s="22"/>
    </row>
    <row r="86" spans="1:10" ht="54" customHeight="1" thickBot="1" x14ac:dyDescent="0.3">
      <c r="A86" s="10"/>
      <c r="B86" s="35" t="s">
        <v>119</v>
      </c>
      <c r="C86" s="35"/>
      <c r="D86" s="35"/>
      <c r="E86" s="35"/>
      <c r="F86" s="35"/>
      <c r="G86" s="35"/>
      <c r="H86" s="35"/>
      <c r="I86" s="35"/>
      <c r="J86" s="22"/>
    </row>
    <row r="87" spans="1:10" ht="32.25" customHeight="1" thickBot="1" x14ac:dyDescent="0.3">
      <c r="A87" s="8"/>
      <c r="B87" s="26" t="str">
        <f>IF(C16=Auxiliar!B2,"Não Aplicável - 14.1. A celebração do contrato foi publicitada no portal da internet dedicado aos contratos públicos (www.base.gov.pt)?","14.1. A celebração do contrato foi publicitada no portal da internet dedicado aos contratos públicos (www.base.gov.pt)?")</f>
        <v>14.1. A celebração do contrato foi publicitada no portal da internet dedicado aos contratos públicos (www.base.gov.pt)?</v>
      </c>
      <c r="C87" s="27"/>
      <c r="D87" s="27"/>
      <c r="E87" s="27"/>
      <c r="G87" s="32" t="str">
        <f>IF(C16=Auxiliar!B2,"Não Aplicável","Responder")</f>
        <v>Responder</v>
      </c>
      <c r="H87" s="13"/>
      <c r="I87" s="31" t="s">
        <v>120</v>
      </c>
      <c r="J87" s="22"/>
    </row>
    <row r="88" spans="1:10" ht="8.25" customHeight="1" thickBot="1" x14ac:dyDescent="0.3">
      <c r="A88" s="8"/>
      <c r="B88" s="8"/>
      <c r="C88" s="8"/>
      <c r="D88" s="8"/>
      <c r="E88" s="8"/>
      <c r="F88" s="8"/>
      <c r="G88" s="8"/>
      <c r="H88" s="8"/>
      <c r="I88" s="8"/>
      <c r="J88" s="22"/>
    </row>
    <row r="89" spans="1:10" ht="28.5" customHeight="1" thickBot="1" x14ac:dyDescent="0.3">
      <c r="A89" s="10"/>
      <c r="B89" s="35" t="s">
        <v>109</v>
      </c>
      <c r="C89" s="35"/>
      <c r="D89" s="35"/>
      <c r="E89" s="35"/>
      <c r="F89" s="35"/>
      <c r="G89" s="35"/>
      <c r="H89" s="35"/>
      <c r="I89" s="35"/>
      <c r="J89" s="22"/>
    </row>
    <row r="90" spans="1:10" ht="30.75" customHeight="1" thickBot="1" x14ac:dyDescent="0.3">
      <c r="A90" s="8"/>
      <c r="B90" s="26" t="str">
        <f>IF(H11&lt;350000,"Não Apcável - 15.1. O contrato foi objeto de fiscalização prévia (visto ou declaração de conformidade) pelo Tribunal de Contas?","15.1. O contrato foi objeto de fiscalização prévia (visto ou declaração de conformidade) pelo Tribunal de Contas?")</f>
        <v>Não Apcável - 15.1. O contrato foi objeto de fiscalização prévia (visto ou declaração de conformidade) pelo Tribunal de Contas?</v>
      </c>
      <c r="C90" s="27"/>
      <c r="D90" s="27"/>
      <c r="E90" s="27"/>
      <c r="G90" s="32" t="str">
        <f>IF(H11&lt;350000,"Não Aplicável","Responder")</f>
        <v>Não Aplicável</v>
      </c>
      <c r="H90" s="13"/>
      <c r="I90" s="31" t="s">
        <v>118</v>
      </c>
      <c r="J90" s="22"/>
    </row>
    <row r="91" spans="1:10" x14ac:dyDescent="0.25">
      <c r="A91" s="8"/>
      <c r="B91" s="8"/>
      <c r="C91" s="8"/>
      <c r="D91" s="8"/>
      <c r="E91" s="8"/>
      <c r="F91" s="8"/>
      <c r="G91" s="8"/>
      <c r="H91" s="8"/>
      <c r="I91" s="8"/>
      <c r="J91" s="22"/>
    </row>
    <row r="92" spans="1:10" x14ac:dyDescent="0.25">
      <c r="A92" s="8"/>
      <c r="B92" s="8"/>
      <c r="C92" s="8"/>
      <c r="D92" s="8"/>
      <c r="E92" s="8"/>
      <c r="F92" s="8"/>
      <c r="G92" s="8"/>
      <c r="H92" s="8"/>
      <c r="I92" s="8"/>
      <c r="J92" s="22"/>
    </row>
    <row r="93" spans="1:10" x14ac:dyDescent="0.25">
      <c r="A93" s="8"/>
      <c r="B93" s="8"/>
      <c r="C93" s="8"/>
      <c r="D93" s="8"/>
      <c r="E93" s="8"/>
      <c r="F93" s="8"/>
      <c r="G93" s="8"/>
      <c r="H93" s="8"/>
      <c r="I93" s="8"/>
      <c r="J93" s="22"/>
    </row>
    <row r="94" spans="1:10" x14ac:dyDescent="0.25">
      <c r="A94" s="8"/>
      <c r="B94" s="8"/>
      <c r="C94" s="8"/>
      <c r="D94" s="8"/>
      <c r="E94" s="8"/>
      <c r="F94" s="8"/>
      <c r="G94" s="8"/>
      <c r="H94" s="8"/>
      <c r="I94" s="8"/>
      <c r="J94" s="22"/>
    </row>
  </sheetData>
  <sheetProtection algorithmName="SHA-512" hashValue="/DoMXWAVzh3F7gsh13iIA0UhQ+iiLlAh4OycgaHkyp75wDkdCxPRJDyod5SURXG1wX+hyBuFh62oQS7CEipGZA==" saltValue="Z1cr7bfKiCIHmwVm3A114g==" spinCount="100000" sheet="1" objects="1" scenarios="1" selectLockedCells="1"/>
  <protectedRanges>
    <protectedRange algorithmName="SHA-512" hashValue="0pkaudZwPyP1cXSaxhai1sdTZKeDJwH9PATagxp5yo3/Tb5SlN3kgcalLBSRDtd7SKtTAqiCuLpaUDAHBuqcVg==" saltValue="MFYus9DQayoVnjPucC5+9A==" spinCount="100000" sqref="C16 C17 H16:I16 H17:I17" name="Intervalo2"/>
    <protectedRange algorithmName="SHA-512" hashValue="jtnx4dnbCcbTcprOAth0F0ICXzbQBFWbPMh1DmcDEWOvf5wI/WSB1n2H6mxbm7j4CT/drs8keGRC6QbM75BiHg==" saltValue="aom7xfsbuNcjBxg4y3zLNA==" spinCount="100000" sqref="C4 G4:I4 C7 C8 H7:I7 H8:I8 C11:C12 C13 H11:I11 H12:I12 H13:I13" name="Intervalo1"/>
    <protectedRange algorithmName="SHA-512" hashValue="SlWlFx5ihw4UvySVaBUYUb+Cwdd/4nD8kyH9Z/iZmDGoS6R37HSdx3xIeNdUq9O1njEGnkgI25ae0cl+vy90wQ==" saltValue="IlWuw3qL4AWJHOptbs7Cnw==" spinCount="100000" sqref="G21:G38 G42:G48 G51:G52 G55 G58 G61:G62 G65:G66 G69 G72 G75 G78 G81 G84 G87 G90" name="Intervalo3"/>
  </protectedRanges>
  <mergeCells count="77">
    <mergeCell ref="B27:E27"/>
    <mergeCell ref="I51:I52"/>
    <mergeCell ref="B22:E22"/>
    <mergeCell ref="B23:E23"/>
    <mergeCell ref="B24:E24"/>
    <mergeCell ref="B25:E25"/>
    <mergeCell ref="B26:E26"/>
    <mergeCell ref="H8:I8"/>
    <mergeCell ref="E11:G11"/>
    <mergeCell ref="E12:G12"/>
    <mergeCell ref="A1:J1"/>
    <mergeCell ref="B21:E21"/>
    <mergeCell ref="H16:I16"/>
    <mergeCell ref="H17:I17"/>
    <mergeCell ref="B20:I20"/>
    <mergeCell ref="G4:I4"/>
    <mergeCell ref="E4:F4"/>
    <mergeCell ref="H11:I11"/>
    <mergeCell ref="H12:I12"/>
    <mergeCell ref="H13:I13"/>
    <mergeCell ref="E13:G13"/>
    <mergeCell ref="B11:B12"/>
    <mergeCell ref="C11:C12"/>
    <mergeCell ref="E16:G16"/>
    <mergeCell ref="E17:G17"/>
    <mergeCell ref="E7:G7"/>
    <mergeCell ref="E8:G8"/>
    <mergeCell ref="H7:I7"/>
    <mergeCell ref="B28:E28"/>
    <mergeCell ref="B29:E29"/>
    <mergeCell ref="B30:E30"/>
    <mergeCell ref="B31:E31"/>
    <mergeCell ref="B32:E32"/>
    <mergeCell ref="B33:E33"/>
    <mergeCell ref="B34:E34"/>
    <mergeCell ref="B35:E35"/>
    <mergeCell ref="B36:E36"/>
    <mergeCell ref="B37:E37"/>
    <mergeCell ref="B38:E38"/>
    <mergeCell ref="B41:I41"/>
    <mergeCell ref="B50:I50"/>
    <mergeCell ref="B54:I54"/>
    <mergeCell ref="B57:I57"/>
    <mergeCell ref="B58:E58"/>
    <mergeCell ref="B61:E61"/>
    <mergeCell ref="B64:I64"/>
    <mergeCell ref="B68:I68"/>
    <mergeCell ref="B71:I71"/>
    <mergeCell ref="B60:I60"/>
    <mergeCell ref="B47:E47"/>
    <mergeCell ref="B48:E48"/>
    <mergeCell ref="B51:E51"/>
    <mergeCell ref="B52:E52"/>
    <mergeCell ref="B55:E55"/>
    <mergeCell ref="B42:E42"/>
    <mergeCell ref="B43:E43"/>
    <mergeCell ref="B44:E44"/>
    <mergeCell ref="B45:E45"/>
    <mergeCell ref="B46:E46"/>
    <mergeCell ref="B90:E90"/>
    <mergeCell ref="B62:E62"/>
    <mergeCell ref="B66:E66"/>
    <mergeCell ref="B69:E69"/>
    <mergeCell ref="B72:E72"/>
    <mergeCell ref="B75:E75"/>
    <mergeCell ref="B65:E65"/>
    <mergeCell ref="B80:I80"/>
    <mergeCell ref="B83:I83"/>
    <mergeCell ref="B86:I86"/>
    <mergeCell ref="B89:I89"/>
    <mergeCell ref="B74:I74"/>
    <mergeCell ref="B77:I77"/>
    <mergeCell ref="I65:I66"/>
    <mergeCell ref="B78:E78"/>
    <mergeCell ref="B81:E81"/>
    <mergeCell ref="B84:E84"/>
    <mergeCell ref="B87:E87"/>
  </mergeCells>
  <conditionalFormatting sqref="B23">
    <cfRule type="cellIs" dxfId="26" priority="28" operator="equal">
      <formula>"1.3. Não Aplicável - No caso de o valor do contrato ser superior a € 5.000.000 (ou a € 2.500.000 se o procedimento adotado for o da parceria para a inovação), foi realizada uma análise custo-benefício previamente à adoção da decisão de contratar?"</formula>
    </cfRule>
  </conditionalFormatting>
  <conditionalFormatting sqref="B27">
    <cfRule type="cellIs" dxfId="25" priority="26" operator="equal">
      <formula>"1.7. Não Aplicável  - No caso de o procedimento escolhido ter sido o do ajuste direto em função de critério material, encontra-se legal e factualmente justificada a opção pelo não recurso ao procedimento de consulta prévia?"</formula>
    </cfRule>
  </conditionalFormatting>
  <conditionalFormatting sqref="B90">
    <cfRule type="cellIs" dxfId="24" priority="25" operator="equal">
      <formula>"Não Apcável - 15.1. O contrato foi objeto de fiscalização prévia (visto ou declaração de conformidade) pelo Tribunal de Contas?"</formula>
    </cfRule>
  </conditionalFormatting>
  <conditionalFormatting sqref="B87">
    <cfRule type="cellIs" dxfId="23" priority="24" operator="equal">
      <formula>"Não Aplicável - 14.1. A celebração do contrato foi publicitada no portal da internet dedicado aos contratos públicos (www.base.gov.pt)?"</formula>
    </cfRule>
  </conditionalFormatting>
  <conditionalFormatting sqref="B84">
    <cfRule type="cellIs" dxfId="22" priority="23" operator="equal">
      <formula>"Não Aplicável - 13.1. Foi celebrado contrato escrito (quando exigido ou não dispensado)?"</formula>
    </cfRule>
  </conditionalFormatting>
  <conditionalFormatting sqref="B81">
    <cfRule type="cellIs" dxfId="21" priority="22" operator="equal">
      <formula>"Não Aplicável - 12.1. Foi prestada caução para garantia do contrato (quando exigida)?"</formula>
    </cfRule>
  </conditionalFormatting>
  <conditionalFormatting sqref="B78">
    <cfRule type="cellIs" dxfId="20" priority="21" operator="equal">
      <formula>"Não Aplicável - 11.1. Foram apresentados os documentos de habilitação?"</formula>
    </cfRule>
  </conditionalFormatting>
  <conditionalFormatting sqref="B75">
    <cfRule type="cellIs" dxfId="19" priority="20" operator="equal">
      <formula>"Não Aplicável - 10.1. Foi publicado o anúncio de adjudicação ?"</formula>
    </cfRule>
  </conditionalFormatting>
  <conditionalFormatting sqref="B65">
    <cfRule type="cellIs" dxfId="18" priority="19" operator="equal">
      <formula>"Não Aplicável - 7.1. Foi realizada a audiência prévia dos candidatos/concorrentes?"</formula>
    </cfRule>
  </conditionalFormatting>
  <conditionalFormatting sqref="B66">
    <cfRule type="cellIs" dxfId="17" priority="18" operator="equal">
      <formula>"Não Aplicável - 7.2. Existe análise e decisão das eventuais reclamações apresentadas pelos concorrentes?"</formula>
    </cfRule>
  </conditionalFormatting>
  <conditionalFormatting sqref="B62">
    <cfRule type="cellIs" dxfId="16" priority="17" operator="equal">
      <formula>"Não Aplicável - 6.2. As candidaturas/propostas dos candidatos/concorrentes foram avaliadas baseando-se estrita e unicamente no critério de qualificação/adjudicação?"</formula>
    </cfRule>
  </conditionalFormatting>
  <conditionalFormatting sqref="B55">
    <cfRule type="cellIs" dxfId="15" priority="16" operator="equal">
      <formula>"Não Aplicável - 4.1. Foram pedidos esclarecimentos e/ou retificações das peças do procedimento?"</formula>
    </cfRule>
  </conditionalFormatting>
  <conditionalFormatting sqref="B26">
    <cfRule type="cellIs" dxfId="13" priority="14" operator="equal">
      <formula>"1.6. Não Aplicável - No caso de o procedimento ter sido escolhido em função de critério material, existe fundamentação legal e factual que justifique adequadamente a escolha do mesmo?"</formula>
    </cfRule>
  </conditionalFormatting>
  <conditionalFormatting sqref="B30">
    <cfRule type="cellIs" dxfId="12" priority="13" operator="equal">
      <formula>"Não Aplicável - 1.10. No caso de procedimento de ajuste direto ou de consulta prévia, foi respeitada a limitação quanto às entidades convidadas para apresentar proposta?"</formula>
    </cfRule>
  </conditionalFormatting>
  <conditionalFormatting sqref="B31">
    <cfRule type="cellIs" dxfId="11" priority="12" operator="equal">
      <formula>"Não Aplicável - 1.11. O preço base respeita os limites de valor até aos quais pode ser utilizado o tipo de procedimento em causa e os limites máximos de autorização de despesa, se aplicáveis?"</formula>
    </cfRule>
  </conditionalFormatting>
  <conditionalFormatting sqref="B32">
    <cfRule type="cellIs" dxfId="10" priority="11" operator="equal">
      <formula>"Não Aplicável - 1.12. No caso de se tratar de contrato de locação ou aquisição de bens móveis ou de aquisição de serviços, a fixação de um prazo de vigência contratual superior a 3 anos foi devidamente fundamentada?"</formula>
    </cfRule>
  </conditionalFormatting>
  <conditionalFormatting sqref="B33">
    <cfRule type="cellIs" dxfId="9" priority="10" operator="equal">
      <formula>"Não Aplicável - 1.13. No caso de se tratar de um acordo-quadro, a fixação de um prazo de vigência superior a 4 anos foi devidamente fundamentada?"</formula>
    </cfRule>
  </conditionalFormatting>
  <conditionalFormatting sqref="B51">
    <cfRule type="cellIs" dxfId="8" priority="9" operator="equal">
      <formula>"Não Aplicável - 3.1. O procedimento foi publicitado?"</formula>
    </cfRule>
  </conditionalFormatting>
  <conditionalFormatting sqref="B52">
    <cfRule type="cellIs" dxfId="7" priority="8" operator="equal">
      <formula>"Não Aplicável - 3.2. O anúncio do concurso (e eventuais retificações) contém todos os elementos legalmente exigidos?"</formula>
    </cfRule>
  </conditionalFormatting>
  <conditionalFormatting sqref="B48">
    <cfRule type="cellIs" dxfId="6" priority="7" operator="equal">
      <formula>"Não Aplicável - 2.7. As peças do procedimento foram disponibilizadas eletronicamente de forma completa, gratuita e livre?"</formula>
    </cfRule>
  </conditionalFormatting>
  <conditionalFormatting sqref="B46">
    <cfRule type="cellIs" dxfId="5" priority="6" operator="equal">
      <formula>"Não Aplicável - 2.5. No caso de os custos do ciclo terem sido submetidos à concorrência, o programa do procedimento ou convite indicam a metodologia que será utilizada para os calcular?"</formula>
    </cfRule>
  </conditionalFormatting>
  <conditionalFormatting sqref="B37">
    <cfRule type="cellIs" dxfId="4" priority="5" operator="equal">
      <formula>"Não Aplicável - 1.17. O critério de adjudicação, respetivos fatores e subfactores, são conformes com a legislação europeia / nacional aplicável e foram os únicos aplicados em sede de apreciação das propostas?"</formula>
    </cfRule>
  </conditionalFormatting>
  <conditionalFormatting sqref="B45">
    <cfRule type="cellIs" dxfId="2" priority="3" operator="equal">
      <formula>"Não Aplicável - 2.4. O critério de adjudicação e respetivos fatores e subfactores encontram-se devidamente explicitados nas peças do procedimento?"</formula>
    </cfRule>
  </conditionalFormatting>
  <conditionalFormatting sqref="B36">
    <cfRule type="cellIs" dxfId="1" priority="2" operator="equal">
      <formula>"Não Aplicável - 1.16. No caso de ter sido estabelecido um prazo para apresentação de propostas ou candidaturas inferior ao previsto na lei, essa opção encontra-se devidamente fundamentada?"</formula>
    </cfRule>
  </conditionalFormatting>
  <conditionalFormatting sqref="B35">
    <cfRule type="cellIs" dxfId="0" priority="1" operator="equal">
      <formula>"Não Aplicável - 1.15. Foi respeitado o prazo mínimo para apresentação de propostas /candidaturas?"</formula>
    </cfRule>
  </conditionalFormatting>
  <pageMargins left="0.70866141732283472" right="0.70866141732283472" top="0.74803149606299213" bottom="0.74803149606299213" header="0.31496062992125984" footer="0.31496062992125984"/>
  <pageSetup paperSize="9" scale="61" fitToHeight="8"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9</xdr:col>
                    <xdr:colOff>257175</xdr:colOff>
                    <xdr:row>18</xdr:row>
                    <xdr:rowOff>361950</xdr:rowOff>
                  </from>
                  <to>
                    <xdr:col>9</xdr:col>
                    <xdr:colOff>495300</xdr:colOff>
                    <xdr:row>19</xdr:row>
                    <xdr:rowOff>400050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9</xdr:col>
                    <xdr:colOff>257175</xdr:colOff>
                    <xdr:row>39</xdr:row>
                    <xdr:rowOff>361950</xdr:rowOff>
                  </from>
                  <to>
                    <xdr:col>9</xdr:col>
                    <xdr:colOff>495300</xdr:colOff>
                    <xdr:row>41</xdr:row>
                    <xdr:rowOff>47625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9</xdr:col>
                    <xdr:colOff>257175</xdr:colOff>
                    <xdr:row>48</xdr:row>
                    <xdr:rowOff>361950</xdr:rowOff>
                  </from>
                  <to>
                    <xdr:col>9</xdr:col>
                    <xdr:colOff>495300</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9</xdr:col>
                    <xdr:colOff>257175</xdr:colOff>
                    <xdr:row>52</xdr:row>
                    <xdr:rowOff>361950</xdr:rowOff>
                  </from>
                  <to>
                    <xdr:col>9</xdr:col>
                    <xdr:colOff>495300</xdr:colOff>
                    <xdr:row>54</xdr:row>
                    <xdr:rowOff>47625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9</xdr:col>
                    <xdr:colOff>257175</xdr:colOff>
                    <xdr:row>55</xdr:row>
                    <xdr:rowOff>361950</xdr:rowOff>
                  </from>
                  <to>
                    <xdr:col>9</xdr:col>
                    <xdr:colOff>495300</xdr:colOff>
                    <xdr:row>57</xdr:row>
                    <xdr:rowOff>47625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9</xdr:col>
                    <xdr:colOff>257175</xdr:colOff>
                    <xdr:row>58</xdr:row>
                    <xdr:rowOff>361950</xdr:rowOff>
                  </from>
                  <to>
                    <xdr:col>9</xdr:col>
                    <xdr:colOff>495300</xdr:colOff>
                    <xdr:row>60</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9</xdr:col>
                    <xdr:colOff>257175</xdr:colOff>
                    <xdr:row>62</xdr:row>
                    <xdr:rowOff>361950</xdr:rowOff>
                  </from>
                  <to>
                    <xdr:col>9</xdr:col>
                    <xdr:colOff>495300</xdr:colOff>
                    <xdr:row>64</xdr:row>
                    <xdr:rowOff>47625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257175</xdr:colOff>
                    <xdr:row>66</xdr:row>
                    <xdr:rowOff>361950</xdr:rowOff>
                  </from>
                  <to>
                    <xdr:col>9</xdr:col>
                    <xdr:colOff>495300</xdr:colOff>
                    <xdr:row>68</xdr:row>
                    <xdr:rowOff>47625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9</xdr:col>
                    <xdr:colOff>257175</xdr:colOff>
                    <xdr:row>69</xdr:row>
                    <xdr:rowOff>361950</xdr:rowOff>
                  </from>
                  <to>
                    <xdr:col>9</xdr:col>
                    <xdr:colOff>495300</xdr:colOff>
                    <xdr:row>71</xdr:row>
                    <xdr:rowOff>47625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9</xdr:col>
                    <xdr:colOff>257175</xdr:colOff>
                    <xdr:row>72</xdr:row>
                    <xdr:rowOff>361950</xdr:rowOff>
                  </from>
                  <to>
                    <xdr:col>9</xdr:col>
                    <xdr:colOff>495300</xdr:colOff>
                    <xdr:row>74</xdr:row>
                    <xdr:rowOff>47625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9</xdr:col>
                    <xdr:colOff>257175</xdr:colOff>
                    <xdr:row>75</xdr:row>
                    <xdr:rowOff>361950</xdr:rowOff>
                  </from>
                  <to>
                    <xdr:col>9</xdr:col>
                    <xdr:colOff>495300</xdr:colOff>
                    <xdr:row>77</xdr:row>
                    <xdr:rowOff>47625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257175</xdr:colOff>
                    <xdr:row>78</xdr:row>
                    <xdr:rowOff>76200</xdr:rowOff>
                  </from>
                  <to>
                    <xdr:col>9</xdr:col>
                    <xdr:colOff>495300</xdr:colOff>
                    <xdr:row>80</xdr:row>
                    <xdr:rowOff>19050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9</xdr:col>
                    <xdr:colOff>257175</xdr:colOff>
                    <xdr:row>81</xdr:row>
                    <xdr:rowOff>361950</xdr:rowOff>
                  </from>
                  <to>
                    <xdr:col>9</xdr:col>
                    <xdr:colOff>495300</xdr:colOff>
                    <xdr:row>83</xdr:row>
                    <xdr:rowOff>47625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9</xdr:col>
                    <xdr:colOff>257175</xdr:colOff>
                    <xdr:row>84</xdr:row>
                    <xdr:rowOff>361950</xdr:rowOff>
                  </from>
                  <to>
                    <xdr:col>9</xdr:col>
                    <xdr:colOff>495300</xdr:colOff>
                    <xdr:row>85</xdr:row>
                    <xdr:rowOff>409575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9</xdr:col>
                    <xdr:colOff>257175</xdr:colOff>
                    <xdr:row>87</xdr:row>
                    <xdr:rowOff>361950</xdr:rowOff>
                  </from>
                  <to>
                    <xdr:col>9</xdr:col>
                    <xdr:colOff>495300</xdr:colOff>
                    <xdr:row>89</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 operator="equal" id="{E67E9BF9-46DE-4457-A746-C253EF1062B1}">
            <xm:f>Auxiliar!$F$2</xm:f>
            <x14:dxf>
              <font>
                <color theme="0" tint="-0.34998626667073579"/>
              </font>
              <fill>
                <patternFill>
                  <bgColor theme="0" tint="-4.9989318521683403E-2"/>
                </patternFill>
              </fill>
            </x14:dxf>
          </x14:cfRule>
          <xm:sqref>B29</xm:sqref>
        </x14:conditionalFormatting>
        <x14:conditionalFormatting xmlns:xm="http://schemas.microsoft.com/office/excel/2006/main">
          <x14:cfRule type="cellIs" priority="4" operator="equal" id="{8C5D14B3-485A-4919-8E63-2675EE45FC58}">
            <xm:f>Auxiliar!$F$3</xm:f>
            <x14:dxf>
              <font>
                <color theme="0" tint="-0.24994659260841701"/>
              </font>
              <fill>
                <patternFill>
                  <bgColor theme="0" tint="-4.9989318521683403E-2"/>
                </patternFill>
              </fill>
            </x14:dxf>
          </x14:cfRule>
          <xm:sqref>B38</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C46280BF-527C-4E9A-93F0-92C1FD78A18A}">
          <x14:formula1>
            <xm:f>Auxiliar!$A$1:$A$2</xm:f>
          </x14:formula1>
          <xm:sqref>C7:D7</xm:sqref>
        </x14:dataValidation>
        <x14:dataValidation type="list" allowBlank="1" showInputMessage="1" showErrorMessage="1" xr:uid="{EC6B8C75-4B16-496E-B1EA-DF73C5DA792C}">
          <x14:formula1>
            <xm:f>Auxiliar!$B$1:$B$13</xm:f>
          </x14:formula1>
          <xm:sqref>C16:D16</xm:sqref>
        </x14:dataValidation>
        <x14:dataValidation type="list" allowBlank="1" showInputMessage="1" showErrorMessage="1" xr:uid="{ADF78EBA-75C7-4083-983F-1B083B0E884D}">
          <x14:formula1>
            <xm:f>Auxiliar!$A$10:$A$12</xm:f>
          </x14:formula1>
          <xm:sqref>H21</xm:sqref>
        </x14:dataValidation>
        <x14:dataValidation type="list" allowBlank="1" showInputMessage="1" showErrorMessage="1" xr:uid="{0293414E-8AAC-464E-B637-11C9399F01F4}">
          <x14:formula1>
            <xm:f>Auxiliar!$A$9:$A$12</xm:f>
          </x14:formula1>
          <xm:sqref>G47 G90 G87 G84 G72 G69 G65:G66 G61 G58 G55 G42:G44 G21:G34 G35:G38 G45:G46 G52 G51 G48 G75 G62 G81 G78</xm:sqref>
        </x14:dataValidation>
        <x14:dataValidation type="list" allowBlank="1" showInputMessage="1" showErrorMessage="1" xr:uid="{F504061E-2817-49EA-A834-FC0E89DCD21C}">
          <x14:formula1>
            <xm:f>Auxiliar!$A$3:$A$5</xm:f>
          </x14:formula1>
          <xm:sqref>C8:D8</xm:sqref>
        </x14:dataValidation>
        <x14:dataValidation type="list" allowBlank="1" showInputMessage="1" showErrorMessage="1" xr:uid="{8E146880-C19E-4113-8939-53C0BF660DE3}">
          <x14:formula1>
            <xm:f>Auxiliar!$A$5:$A$6</xm:f>
          </x14:formula1>
          <xm:sqref>H7</xm:sqref>
        </x14:dataValidation>
        <x14:dataValidation type="list" allowBlank="1" showInputMessage="1" showErrorMessage="1" xr:uid="{6A79643D-288E-47D6-8547-52ABE7D306CD}">
          <x14:formula1>
            <xm:f>Auxiliar!$A$7:$A$8</xm:f>
          </x14:formula1>
          <xm:sqref>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AAC0-9ADB-4784-B0D3-18CE443470CA}">
  <sheetPr codeName="Folha2"/>
  <dimension ref="A1:F41"/>
  <sheetViews>
    <sheetView topLeftCell="A3" workbookViewId="0">
      <selection activeCell="F4" sqref="F4"/>
    </sheetView>
  </sheetViews>
  <sheetFormatPr defaultRowHeight="18.75" customHeight="1" x14ac:dyDescent="0.25"/>
  <cols>
    <col min="1" max="1" width="15.7109375" customWidth="1"/>
    <col min="2" max="2" width="40" customWidth="1"/>
    <col min="4" max="4" width="64.28515625" bestFit="1" customWidth="1"/>
  </cols>
  <sheetData>
    <row r="1" spans="1:6" ht="18.75" customHeight="1" thickBot="1" x14ac:dyDescent="0.3">
      <c r="A1" s="3" t="s">
        <v>48</v>
      </c>
      <c r="B1" s="5" t="s">
        <v>79</v>
      </c>
      <c r="D1" s="7" t="s">
        <v>0</v>
      </c>
      <c r="F1" t="s">
        <v>95</v>
      </c>
    </row>
    <row r="2" spans="1:6" ht="18.75" customHeight="1" thickBot="1" x14ac:dyDescent="0.3">
      <c r="A2" s="4" t="s">
        <v>49</v>
      </c>
      <c r="B2" s="6" t="s">
        <v>63</v>
      </c>
      <c r="D2" s="12" t="s">
        <v>1</v>
      </c>
      <c r="F2" t="s">
        <v>140</v>
      </c>
    </row>
    <row r="3" spans="1:6" ht="18.75" customHeight="1" thickBot="1" x14ac:dyDescent="0.3">
      <c r="A3" s="11" t="s">
        <v>51</v>
      </c>
      <c r="B3" s="6" t="s">
        <v>64</v>
      </c>
      <c r="D3" s="1" t="s">
        <v>91</v>
      </c>
      <c r="F3" t="s">
        <v>149</v>
      </c>
    </row>
    <row r="4" spans="1:6" ht="27.75" customHeight="1" thickBot="1" x14ac:dyDescent="0.3">
      <c r="A4" s="11" t="s">
        <v>52</v>
      </c>
      <c r="B4" s="6" t="s">
        <v>80</v>
      </c>
      <c r="D4" t="s">
        <v>2</v>
      </c>
      <c r="F4" t="s">
        <v>97</v>
      </c>
    </row>
    <row r="5" spans="1:6" ht="24" customHeight="1" thickBot="1" x14ac:dyDescent="0.3">
      <c r="A5" t="s">
        <v>71</v>
      </c>
      <c r="B5" s="6" t="s">
        <v>81</v>
      </c>
      <c r="D5" t="s">
        <v>3</v>
      </c>
    </row>
    <row r="6" spans="1:6" ht="18.75" customHeight="1" thickBot="1" x14ac:dyDescent="0.3">
      <c r="A6" s="11" t="s">
        <v>54</v>
      </c>
      <c r="B6" s="6" t="s">
        <v>82</v>
      </c>
      <c r="D6" s="2" t="s">
        <v>4</v>
      </c>
    </row>
    <row r="7" spans="1:6" ht="24" customHeight="1" thickBot="1" x14ac:dyDescent="0.3">
      <c r="A7" s="11" t="s">
        <v>56</v>
      </c>
      <c r="B7" s="6" t="s">
        <v>83</v>
      </c>
      <c r="D7" s="2" t="s">
        <v>5</v>
      </c>
    </row>
    <row r="8" spans="1:6" ht="18.75" customHeight="1" thickBot="1" x14ac:dyDescent="0.3">
      <c r="A8" t="s">
        <v>71</v>
      </c>
      <c r="B8" s="6" t="s">
        <v>65</v>
      </c>
      <c r="D8" s="2" t="s">
        <v>6</v>
      </c>
    </row>
    <row r="9" spans="1:6" ht="27" customHeight="1" thickBot="1" x14ac:dyDescent="0.3">
      <c r="A9" s="24" t="s">
        <v>124</v>
      </c>
      <c r="B9" s="6" t="s">
        <v>84</v>
      </c>
      <c r="D9" s="2" t="s">
        <v>7</v>
      </c>
    </row>
    <row r="10" spans="1:6" ht="24" customHeight="1" thickBot="1" x14ac:dyDescent="0.3">
      <c r="A10" t="s">
        <v>69</v>
      </c>
      <c r="B10" s="6" t="s">
        <v>88</v>
      </c>
      <c r="D10" s="2" t="s">
        <v>8</v>
      </c>
    </row>
    <row r="11" spans="1:6" ht="18.75" customHeight="1" thickBot="1" x14ac:dyDescent="0.3">
      <c r="A11" t="s">
        <v>70</v>
      </c>
      <c r="B11" s="6" t="s">
        <v>85</v>
      </c>
      <c r="D11" s="2" t="s">
        <v>9</v>
      </c>
    </row>
    <row r="12" spans="1:6" ht="18.75" customHeight="1" thickBot="1" x14ac:dyDescent="0.3">
      <c r="A12" t="s">
        <v>71</v>
      </c>
      <c r="B12" s="6" t="s">
        <v>86</v>
      </c>
      <c r="D12" s="2" t="s">
        <v>10</v>
      </c>
    </row>
    <row r="13" spans="1:6" ht="18.75" customHeight="1" thickBot="1" x14ac:dyDescent="0.3">
      <c r="B13" s="6" t="s">
        <v>87</v>
      </c>
      <c r="D13" s="2" t="s">
        <v>11</v>
      </c>
    </row>
    <row r="14" spans="1:6" ht="18.75" customHeight="1" x14ac:dyDescent="0.25">
      <c r="D14" s="2" t="s">
        <v>12</v>
      </c>
    </row>
    <row r="15" spans="1:6" ht="18.75" customHeight="1" x14ac:dyDescent="0.25">
      <c r="D15" s="2" t="s">
        <v>13</v>
      </c>
    </row>
    <row r="16" spans="1:6" ht="18.75" customHeight="1" x14ac:dyDescent="0.25">
      <c r="D16" s="2" t="s">
        <v>14</v>
      </c>
    </row>
    <row r="17" spans="4:4" ht="18.75" customHeight="1" x14ac:dyDescent="0.25">
      <c r="D17" s="2" t="s">
        <v>15</v>
      </c>
    </row>
    <row r="18" spans="4:4" ht="18.75" customHeight="1" x14ac:dyDescent="0.25">
      <c r="D18" s="2" t="s">
        <v>16</v>
      </c>
    </row>
    <row r="19" spans="4:4" ht="18.75" customHeight="1" x14ac:dyDescent="0.25">
      <c r="D19" s="2" t="s">
        <v>17</v>
      </c>
    </row>
    <row r="20" spans="4:4" ht="18.75" customHeight="1" x14ac:dyDescent="0.25">
      <c r="D20" s="2" t="s">
        <v>18</v>
      </c>
    </row>
    <row r="21" spans="4:4" ht="18.75" customHeight="1" x14ac:dyDescent="0.25">
      <c r="D21" s="2" t="s">
        <v>19</v>
      </c>
    </row>
    <row r="22" spans="4:4" ht="18.75" customHeight="1" x14ac:dyDescent="0.25">
      <c r="D22" s="2" t="s">
        <v>20</v>
      </c>
    </row>
    <row r="23" spans="4:4" ht="18.75" customHeight="1" x14ac:dyDescent="0.25">
      <c r="D23" s="2" t="s">
        <v>21</v>
      </c>
    </row>
    <row r="24" spans="4:4" ht="18.75" customHeight="1" x14ac:dyDescent="0.25">
      <c r="D24" s="2" t="s">
        <v>22</v>
      </c>
    </row>
    <row r="25" spans="4:4" ht="18.75" customHeight="1" x14ac:dyDescent="0.25">
      <c r="D25" s="2" t="s">
        <v>23</v>
      </c>
    </row>
    <row r="26" spans="4:4" ht="18.75" customHeight="1" x14ac:dyDescent="0.25">
      <c r="D26" s="2" t="s">
        <v>24</v>
      </c>
    </row>
    <row r="27" spans="4:4" ht="18.75" customHeight="1" x14ac:dyDescent="0.25">
      <c r="D27" s="2" t="s">
        <v>25</v>
      </c>
    </row>
    <row r="28" spans="4:4" ht="18.75" customHeight="1" x14ac:dyDescent="0.25">
      <c r="D28" s="2" t="s">
        <v>26</v>
      </c>
    </row>
    <row r="29" spans="4:4" ht="18.75" customHeight="1" x14ac:dyDescent="0.25">
      <c r="D29" s="2"/>
    </row>
    <row r="30" spans="4:4" ht="18.75" customHeight="1" x14ac:dyDescent="0.25">
      <c r="D30" s="2" t="s">
        <v>27</v>
      </c>
    </row>
    <row r="31" spans="4:4" ht="18.75" customHeight="1" x14ac:dyDescent="0.25">
      <c r="D31" s="2" t="s">
        <v>28</v>
      </c>
    </row>
    <row r="32" spans="4:4" ht="18.75" customHeight="1" x14ac:dyDescent="0.25">
      <c r="D32" s="2" t="s">
        <v>29</v>
      </c>
    </row>
    <row r="33" spans="4:4" ht="18.75" customHeight="1" x14ac:dyDescent="0.25">
      <c r="D33" s="2" t="s">
        <v>30</v>
      </c>
    </row>
    <row r="34" spans="4:4" ht="18.75" customHeight="1" x14ac:dyDescent="0.25">
      <c r="D34" s="2" t="s">
        <v>31</v>
      </c>
    </row>
    <row r="35" spans="4:4" ht="18.75" customHeight="1" x14ac:dyDescent="0.25">
      <c r="D35" s="2" t="s">
        <v>32</v>
      </c>
    </row>
    <row r="36" spans="4:4" ht="18.75" customHeight="1" x14ac:dyDescent="0.25">
      <c r="D36" s="2" t="s">
        <v>33</v>
      </c>
    </row>
    <row r="37" spans="4:4" ht="18.75" customHeight="1" x14ac:dyDescent="0.25">
      <c r="D37" s="2" t="s">
        <v>34</v>
      </c>
    </row>
    <row r="38" spans="4:4" ht="18.75" customHeight="1" x14ac:dyDescent="0.25">
      <c r="D38" s="2" t="s">
        <v>35</v>
      </c>
    </row>
    <row r="39" spans="4:4" ht="18.75" customHeight="1" x14ac:dyDescent="0.25">
      <c r="D39" s="2" t="s">
        <v>36</v>
      </c>
    </row>
    <row r="40" spans="4:4" ht="18.75" customHeight="1" x14ac:dyDescent="0.25">
      <c r="D40" s="2" t="s">
        <v>43</v>
      </c>
    </row>
    <row r="41" spans="4:4" ht="18.75" customHeight="1" x14ac:dyDescent="0.25">
      <c r="D41" s="2" t="s">
        <v>37</v>
      </c>
    </row>
  </sheetData>
  <sheetProtection algorithmName="SHA-512" hashValue="a5FBvZ0gOLZHHZ9dFbG3VxKsIZxC892q/pKG8l7JRi6JRfOIwylq9Zfa/OEtTkxhxRabRAMw6OT8lV9ihyCx7A==" saltValue="R2EFXzDKH71YH7ND6HY1X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Check-List</vt:lpstr>
      <vt:lpstr>Auxiliar</vt:lpstr>
    </vt:vector>
  </TitlesOfParts>
  <Company>everis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Carlos (Gonçalves) Costa</dc:creator>
  <cp:lastModifiedBy>SAMA2020</cp:lastModifiedBy>
  <cp:lastPrinted>2021-02-28T18:47:36Z</cp:lastPrinted>
  <dcterms:created xsi:type="dcterms:W3CDTF">2020-03-04T10:05:09Z</dcterms:created>
  <dcterms:modified xsi:type="dcterms:W3CDTF">2021-03-08T01:22:43Z</dcterms:modified>
</cp:coreProperties>
</file>