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EsteLivro"/>
  <mc:AlternateContent xmlns:mc="http://schemas.openxmlformats.org/markup-compatibility/2006">
    <mc:Choice Requires="x15">
      <x15ac:absPath xmlns:x15ac="http://schemas.microsoft.com/office/spreadsheetml/2010/11/ac" url="C:\Users\apio\Desktop\0. ToDo's\"/>
    </mc:Choice>
  </mc:AlternateContent>
  <xr:revisionPtr revIDLastSave="0" documentId="8_{B58FC08A-308B-4A0E-9A69-1DF1059FF365}" xr6:coauthVersionLast="47" xr6:coauthVersionMax="47" xr10:uidLastSave="{00000000-0000-0000-0000-000000000000}"/>
  <bookViews>
    <workbookView xWindow="-110" yWindow="-110" windowWidth="29020" windowHeight="15700" tabRatio="881" xr2:uid="{00000000-000D-0000-FFFF-FFFF00000000}"/>
  </bookViews>
  <sheets>
    <sheet name="ROSTO" sheetId="1" r:id="rId1"/>
    <sheet name="AAC2_2015_PAS" sheetId="10" r:id="rId2"/>
    <sheet name="AAC2_2015_SIFSE" sheetId="9" r:id="rId3"/>
    <sheet name="AAC3_2016_SIFSE" sheetId="13" r:id="rId4"/>
    <sheet name="AAC2_2017_SIFSE" sheetId="18" r:id="rId5"/>
    <sheet name="AAC1_2019_SIFSE" sheetId="19" r:id="rId6"/>
    <sheet name="AAC2_2019_SIFSE" sheetId="20" r:id="rId7"/>
    <sheet name="AAC3_2019_SIFSE" sheetId="21" r:id="rId8"/>
    <sheet name="AAC4_2019_SIFSE" sheetId="22" r:id="rId9"/>
    <sheet name="RH" sheetId="7" r:id="rId10"/>
    <sheet name="Avisos" sheetId="8" state="hidden" r:id="rId11"/>
    <sheet name="Auxiliar" sheetId="5" state="hidden" r:id="rId12"/>
  </sheets>
  <definedNames>
    <definedName name="_xlnm._FilterDatabase" localSheetId="10" hidden="1">Avisos!$A$1:$F$1</definedName>
  </definedNames>
  <calcPr calcId="191029" iterate="1" iterateCount="15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2" l="1"/>
  <c r="C21" i="22"/>
  <c r="C19" i="22"/>
  <c r="C15" i="22"/>
  <c r="C17" i="22"/>
  <c r="J22" i="1"/>
  <c r="AB44" i="18"/>
  <c r="AB34" i="18"/>
  <c r="AB31" i="18"/>
  <c r="AB44" i="13"/>
  <c r="AB34" i="13"/>
  <c r="AB31" i="13"/>
  <c r="AB44" i="9"/>
  <c r="AB34" i="9"/>
  <c r="AB31" i="9"/>
  <c r="AB44" i="19" l="1"/>
  <c r="AB34" i="19"/>
  <c r="AB31" i="19"/>
  <c r="AB44" i="20"/>
  <c r="AB34" i="20"/>
  <c r="AB31" i="20"/>
  <c r="AA36" i="21"/>
  <c r="AB44" i="21"/>
  <c r="AB34" i="21"/>
  <c r="AB31" i="21"/>
  <c r="AB31" i="22"/>
  <c r="AB34" i="22"/>
  <c r="L13" i="13"/>
  <c r="M13" i="13" s="1"/>
  <c r="L12" i="13"/>
  <c r="M12" i="13" s="1"/>
  <c r="L11" i="13"/>
  <c r="M11" i="13" s="1"/>
  <c r="L10" i="13"/>
  <c r="M10" i="13" s="1"/>
  <c r="L9" i="13"/>
  <c r="M9" i="13" s="1"/>
  <c r="L8" i="13"/>
  <c r="M8" i="13" s="1"/>
  <c r="L7" i="13"/>
  <c r="M7" i="13" s="1"/>
  <c r="L13" i="18"/>
  <c r="M13" i="18" s="1"/>
  <c r="M12" i="18"/>
  <c r="L12" i="18"/>
  <c r="L11" i="18"/>
  <c r="M11" i="18" s="1"/>
  <c r="L10" i="18"/>
  <c r="M10" i="18" s="1"/>
  <c r="L9" i="18"/>
  <c r="M9" i="18" s="1"/>
  <c r="M8" i="18"/>
  <c r="L8" i="18"/>
  <c r="L7" i="18"/>
  <c r="M7" i="18" s="1"/>
  <c r="L13" i="19"/>
  <c r="M13" i="19" s="1"/>
  <c r="L12" i="19"/>
  <c r="M12" i="19" s="1"/>
  <c r="L11" i="19"/>
  <c r="M11" i="19" s="1"/>
  <c r="L10" i="19"/>
  <c r="M10" i="19" s="1"/>
  <c r="L9" i="19"/>
  <c r="M9" i="19" s="1"/>
  <c r="M8" i="19"/>
  <c r="L8" i="19"/>
  <c r="L7" i="19"/>
  <c r="M7" i="19" s="1"/>
  <c r="L13" i="20"/>
  <c r="M13" i="20" s="1"/>
  <c r="L12" i="20"/>
  <c r="M12" i="20" s="1"/>
  <c r="L11" i="20"/>
  <c r="M11" i="20" s="1"/>
  <c r="L10" i="20"/>
  <c r="M10" i="20" s="1"/>
  <c r="L9" i="20"/>
  <c r="M9" i="20" s="1"/>
  <c r="L8" i="20"/>
  <c r="M8" i="20" s="1"/>
  <c r="L7" i="20"/>
  <c r="M7" i="20" s="1"/>
  <c r="L13" i="21"/>
  <c r="M13" i="21" s="1"/>
  <c r="L12" i="21"/>
  <c r="M12" i="21" s="1"/>
  <c r="L11" i="21"/>
  <c r="M11" i="21" s="1"/>
  <c r="L10" i="21"/>
  <c r="M10" i="21" s="1"/>
  <c r="L9" i="21"/>
  <c r="M9" i="21" s="1"/>
  <c r="L8" i="21"/>
  <c r="M8" i="21" s="1"/>
  <c r="L7" i="21"/>
  <c r="M7" i="21" s="1"/>
  <c r="L13" i="22"/>
  <c r="M13" i="22" s="1"/>
  <c r="L12" i="22"/>
  <c r="M12" i="22" s="1"/>
  <c r="L11" i="22"/>
  <c r="M11" i="22" s="1"/>
  <c r="L10" i="22"/>
  <c r="M10" i="22" s="1"/>
  <c r="L9" i="22"/>
  <c r="M9" i="22" s="1"/>
  <c r="L8" i="22"/>
  <c r="M8" i="22" s="1"/>
  <c r="L7" i="22"/>
  <c r="M7" i="22" s="1"/>
  <c r="AB44" i="22" l="1"/>
  <c r="L13" i="9"/>
  <c r="M13" i="9" s="1"/>
  <c r="M12" i="9"/>
  <c r="L12" i="9"/>
  <c r="L11" i="9"/>
  <c r="M11" i="9" s="1"/>
  <c r="L10" i="9"/>
  <c r="M10" i="9" s="1"/>
  <c r="M9" i="9"/>
  <c r="L9" i="9"/>
  <c r="M8" i="9"/>
  <c r="L8" i="9"/>
  <c r="L7" i="9"/>
  <c r="M7" i="9" s="1"/>
  <c r="L13" i="10"/>
  <c r="M13" i="10" s="1"/>
  <c r="L12" i="10"/>
  <c r="M12" i="10" s="1"/>
  <c r="L11" i="10"/>
  <c r="M11" i="10" s="1"/>
  <c r="L10" i="10"/>
  <c r="M10" i="10" s="1"/>
  <c r="L9" i="10"/>
  <c r="M9" i="10" s="1"/>
  <c r="L8" i="10"/>
  <c r="M8" i="10" s="1"/>
  <c r="L7" i="10"/>
  <c r="M7" i="10" s="1"/>
  <c r="AA55" i="22"/>
  <c r="AB55" i="22" s="1"/>
  <c r="AA54" i="22"/>
  <c r="AB54" i="22" s="1"/>
  <c r="AA53" i="22"/>
  <c r="AB53" i="22" s="1"/>
  <c r="AA52" i="22"/>
  <c r="AB52" i="22" s="1"/>
  <c r="AA51" i="22"/>
  <c r="AB51" i="22" s="1"/>
  <c r="AA50" i="22"/>
  <c r="AB50" i="22" s="1"/>
  <c r="AA49" i="22"/>
  <c r="AB49" i="22" s="1"/>
  <c r="AA48" i="22"/>
  <c r="AB48" i="22" s="1"/>
  <c r="AA47" i="22"/>
  <c r="AB47" i="22" s="1"/>
  <c r="AA46" i="22"/>
  <c r="AA45" i="22"/>
  <c r="AA44" i="22"/>
  <c r="AA43" i="22"/>
  <c r="AB43" i="22" s="1"/>
  <c r="AA42" i="22"/>
  <c r="AB42" i="22" s="1"/>
  <c r="AA41" i="22"/>
  <c r="AA39" i="22"/>
  <c r="AB39" i="22" s="1"/>
  <c r="AA38" i="22"/>
  <c r="AA36" i="22"/>
  <c r="U36" i="22"/>
  <c r="L36" i="22"/>
  <c r="M36" i="22" s="1"/>
  <c r="I36" i="22"/>
  <c r="AA35" i="22"/>
  <c r="U35" i="22"/>
  <c r="L35" i="22"/>
  <c r="M35" i="22" s="1"/>
  <c r="I35" i="22"/>
  <c r="U34" i="22"/>
  <c r="L34" i="22"/>
  <c r="M34" i="22" s="1"/>
  <c r="I34" i="22"/>
  <c r="AA33" i="22"/>
  <c r="U33" i="22"/>
  <c r="L33" i="22"/>
  <c r="M33" i="22" s="1"/>
  <c r="I33" i="22"/>
  <c r="AA32" i="22"/>
  <c r="U32" i="22"/>
  <c r="L32" i="22"/>
  <c r="M32" i="22" s="1"/>
  <c r="I32" i="22"/>
  <c r="U31" i="22"/>
  <c r="L31" i="22"/>
  <c r="M31" i="22" s="1"/>
  <c r="I31" i="22"/>
  <c r="U30" i="22"/>
  <c r="L30" i="22"/>
  <c r="M30" i="22" s="1"/>
  <c r="I30" i="22"/>
  <c r="AA29" i="22"/>
  <c r="AB29" i="22" s="1"/>
  <c r="U29" i="22"/>
  <c r="L29" i="22"/>
  <c r="M29" i="22" s="1"/>
  <c r="I29" i="22"/>
  <c r="AA28" i="22"/>
  <c r="AB28" i="22" s="1"/>
  <c r="U28" i="22"/>
  <c r="L28" i="22"/>
  <c r="M28" i="22" s="1"/>
  <c r="I28" i="22"/>
  <c r="AA27" i="22"/>
  <c r="AB27" i="22" s="1"/>
  <c r="U27" i="22"/>
  <c r="L27" i="22"/>
  <c r="M27" i="22" s="1"/>
  <c r="I27" i="22"/>
  <c r="AA26" i="22"/>
  <c r="AB26" i="22" s="1"/>
  <c r="U26" i="22"/>
  <c r="L26" i="22"/>
  <c r="M26" i="22" s="1"/>
  <c r="I26" i="22"/>
  <c r="AA25" i="22"/>
  <c r="U25" i="22"/>
  <c r="L25" i="22"/>
  <c r="M25" i="22" s="1"/>
  <c r="I25" i="22"/>
  <c r="U24" i="22"/>
  <c r="L24" i="22"/>
  <c r="M24" i="22" s="1"/>
  <c r="I24" i="22"/>
  <c r="U23" i="22"/>
  <c r="L23" i="22"/>
  <c r="M23" i="22" s="1"/>
  <c r="I23" i="22"/>
  <c r="U22" i="22"/>
  <c r="L22" i="22"/>
  <c r="M22" i="22" s="1"/>
  <c r="I22" i="22"/>
  <c r="U21" i="22"/>
  <c r="L21" i="22"/>
  <c r="M21" i="22" s="1"/>
  <c r="I21" i="22"/>
  <c r="U20" i="22"/>
  <c r="L20" i="22"/>
  <c r="M20" i="22" s="1"/>
  <c r="I20" i="22"/>
  <c r="AA19" i="22"/>
  <c r="AI19" i="22" s="1"/>
  <c r="U19" i="22"/>
  <c r="L19" i="22"/>
  <c r="M19" i="22" s="1"/>
  <c r="I19" i="22"/>
  <c r="AA18" i="22"/>
  <c r="AI18" i="22" s="1"/>
  <c r="U18" i="22"/>
  <c r="L18" i="22"/>
  <c r="M18" i="22" s="1"/>
  <c r="I18" i="22"/>
  <c r="AA17" i="22"/>
  <c r="AI17" i="22" s="1"/>
  <c r="U17" i="22"/>
  <c r="L17" i="22"/>
  <c r="M17" i="22" s="1"/>
  <c r="I17" i="22"/>
  <c r="AA16" i="22"/>
  <c r="U16" i="22"/>
  <c r="L16" i="22"/>
  <c r="M16" i="22" s="1"/>
  <c r="I16" i="22"/>
  <c r="AA15" i="22"/>
  <c r="U15" i="22"/>
  <c r="L15" i="22"/>
  <c r="M15" i="22" s="1"/>
  <c r="I15" i="22"/>
  <c r="AA14" i="22"/>
  <c r="U14" i="22"/>
  <c r="L14" i="22"/>
  <c r="M14" i="22" s="1"/>
  <c r="I14" i="22"/>
  <c r="AA13" i="22"/>
  <c r="AF13" i="22" s="1"/>
  <c r="U13" i="22"/>
  <c r="AA12" i="22"/>
  <c r="U12" i="22"/>
  <c r="AW11" i="22"/>
  <c r="AA11" i="22"/>
  <c r="U11" i="22"/>
  <c r="AA10" i="22"/>
  <c r="AF10" i="22" s="1"/>
  <c r="U10" i="22"/>
  <c r="AA9" i="22"/>
  <c r="AF9" i="22" s="1"/>
  <c r="U9" i="22"/>
  <c r="AA8" i="22"/>
  <c r="U8" i="22"/>
  <c r="AA7" i="22"/>
  <c r="U7" i="22"/>
  <c r="K3" i="22"/>
  <c r="J3" i="22"/>
  <c r="AA55" i="21"/>
  <c r="AB55" i="21" s="1"/>
  <c r="AA54" i="21"/>
  <c r="AB54" i="21" s="1"/>
  <c r="AA53" i="21"/>
  <c r="AB53" i="21" s="1"/>
  <c r="AA52" i="21"/>
  <c r="AB52" i="21" s="1"/>
  <c r="AA51" i="21"/>
  <c r="AB51" i="21" s="1"/>
  <c r="AA50" i="21"/>
  <c r="AB50" i="21" s="1"/>
  <c r="AA49" i="21"/>
  <c r="AB49" i="21" s="1"/>
  <c r="AA48" i="21"/>
  <c r="AB48" i="21" s="1"/>
  <c r="AA47" i="21"/>
  <c r="AB47" i="21" s="1"/>
  <c r="AA46" i="21"/>
  <c r="AA45" i="21"/>
  <c r="AA44" i="21"/>
  <c r="AA43" i="21"/>
  <c r="AA42" i="21"/>
  <c r="AB42" i="21" s="1"/>
  <c r="AA41" i="21"/>
  <c r="AA39" i="21"/>
  <c r="AA38" i="21"/>
  <c r="AB38" i="21" s="1"/>
  <c r="U36" i="21"/>
  <c r="L36" i="21"/>
  <c r="M36" i="21" s="1"/>
  <c r="I36" i="21"/>
  <c r="AA35" i="21"/>
  <c r="AA34" i="21" s="1"/>
  <c r="U35" i="21"/>
  <c r="L35" i="21"/>
  <c r="M35" i="21" s="1"/>
  <c r="I35" i="21"/>
  <c r="U34" i="21"/>
  <c r="M34" i="21"/>
  <c r="L34" i="21"/>
  <c r="I34" i="21"/>
  <c r="AA33" i="21"/>
  <c r="U33" i="21"/>
  <c r="M33" i="21"/>
  <c r="L33" i="21"/>
  <c r="I33" i="21"/>
  <c r="AA32" i="21"/>
  <c r="U32" i="21"/>
  <c r="L32" i="21"/>
  <c r="M32" i="21" s="1"/>
  <c r="I32" i="21"/>
  <c r="U31" i="21"/>
  <c r="L31" i="21"/>
  <c r="M31" i="21" s="1"/>
  <c r="I31" i="21"/>
  <c r="U30" i="21"/>
  <c r="M30" i="21"/>
  <c r="L30" i="21"/>
  <c r="I30" i="21"/>
  <c r="AA29" i="21"/>
  <c r="AB29" i="21" s="1"/>
  <c r="U29" i="21"/>
  <c r="M29" i="21"/>
  <c r="L29" i="21"/>
  <c r="I29" i="21"/>
  <c r="AA28" i="21"/>
  <c r="AB28" i="21" s="1"/>
  <c r="U28" i="21"/>
  <c r="L28" i="21"/>
  <c r="M28" i="21" s="1"/>
  <c r="I28" i="21"/>
  <c r="AA27" i="21"/>
  <c r="AB27" i="21" s="1"/>
  <c r="U27" i="21"/>
  <c r="L27" i="21"/>
  <c r="M27" i="21" s="1"/>
  <c r="I27" i="21"/>
  <c r="AA26" i="21"/>
  <c r="AB26" i="21" s="1"/>
  <c r="U26" i="21"/>
  <c r="M26" i="21"/>
  <c r="L26" i="21"/>
  <c r="I26" i="21"/>
  <c r="AA25" i="21"/>
  <c r="AB25" i="21" s="1"/>
  <c r="U25" i="21"/>
  <c r="M25" i="21"/>
  <c r="L25" i="21"/>
  <c r="I25" i="21"/>
  <c r="U24" i="21"/>
  <c r="L24" i="21"/>
  <c r="M24" i="21" s="1"/>
  <c r="I24" i="21"/>
  <c r="U23" i="21"/>
  <c r="L23" i="21"/>
  <c r="M23" i="21" s="1"/>
  <c r="I23" i="21"/>
  <c r="U22" i="21"/>
  <c r="L22" i="21"/>
  <c r="M22" i="21" s="1"/>
  <c r="I22" i="21"/>
  <c r="U21" i="21"/>
  <c r="L21" i="21"/>
  <c r="M21" i="21" s="1"/>
  <c r="I21" i="21"/>
  <c r="U20" i="21"/>
  <c r="M20" i="21"/>
  <c r="L20" i="21"/>
  <c r="I20" i="21"/>
  <c r="AA19" i="21"/>
  <c r="AI19" i="21" s="1"/>
  <c r="U19" i="21"/>
  <c r="M19" i="21"/>
  <c r="L19" i="21"/>
  <c r="I19" i="21"/>
  <c r="AA18" i="21"/>
  <c r="AI18" i="21" s="1"/>
  <c r="U18" i="21"/>
  <c r="M18" i="21"/>
  <c r="L18" i="21"/>
  <c r="I18" i="21"/>
  <c r="AA17" i="21"/>
  <c r="AI17" i="21" s="1"/>
  <c r="U17" i="21"/>
  <c r="M17" i="21"/>
  <c r="L17" i="21"/>
  <c r="I17" i="21"/>
  <c r="AA16" i="21"/>
  <c r="U16" i="21"/>
  <c r="M16" i="21"/>
  <c r="L16" i="21"/>
  <c r="I16" i="21"/>
  <c r="AA15" i="21"/>
  <c r="U15" i="21"/>
  <c r="M15" i="21"/>
  <c r="L15" i="21"/>
  <c r="I15" i="21"/>
  <c r="AA14" i="21"/>
  <c r="U14" i="21"/>
  <c r="M14" i="21"/>
  <c r="L14" i="21"/>
  <c r="AA13" i="21"/>
  <c r="U13" i="21"/>
  <c r="AA12" i="21"/>
  <c r="U12" i="21"/>
  <c r="AW11" i="21"/>
  <c r="AA11" i="21"/>
  <c r="U11" i="21"/>
  <c r="AA10" i="21"/>
  <c r="AF10" i="21" s="1"/>
  <c r="U10" i="21"/>
  <c r="AT12" i="21"/>
  <c r="AA9" i="21"/>
  <c r="AF9" i="21" s="1"/>
  <c r="U9" i="21"/>
  <c r="AA8" i="21"/>
  <c r="AF8" i="21" s="1"/>
  <c r="U8" i="21"/>
  <c r="AS12" i="21"/>
  <c r="AA7" i="21"/>
  <c r="U7" i="21"/>
  <c r="U6" i="21" s="1"/>
  <c r="AL3" i="21" s="1"/>
  <c r="L3" i="21"/>
  <c r="AV12" i="21"/>
  <c r="K3" i="21"/>
  <c r="J3" i="21"/>
  <c r="AA55" i="20"/>
  <c r="AB55" i="20" s="1"/>
  <c r="AA54" i="20"/>
  <c r="AB54" i="20" s="1"/>
  <c r="AA53" i="20"/>
  <c r="AB53" i="20" s="1"/>
  <c r="AA52" i="20"/>
  <c r="AB52" i="20" s="1"/>
  <c r="AA51" i="20"/>
  <c r="AB51" i="20" s="1"/>
  <c r="AA50" i="20"/>
  <c r="AB50" i="20" s="1"/>
  <c r="AA49" i="20"/>
  <c r="AB49" i="20" s="1"/>
  <c r="AA48" i="20"/>
  <c r="AB48" i="20" s="1"/>
  <c r="AA47" i="20"/>
  <c r="AB47" i="20" s="1"/>
  <c r="AA46" i="20"/>
  <c r="AA45" i="20"/>
  <c r="AA44" i="20"/>
  <c r="AA43" i="20"/>
  <c r="AB43" i="20" s="1"/>
  <c r="AA42" i="20"/>
  <c r="AB42" i="20" s="1"/>
  <c r="AA41" i="20"/>
  <c r="AA39" i="20"/>
  <c r="AB39" i="20" s="1"/>
  <c r="AA38" i="20"/>
  <c r="AB38" i="20" s="1"/>
  <c r="AA36" i="20"/>
  <c r="U36" i="20"/>
  <c r="L36" i="20"/>
  <c r="M36" i="20" s="1"/>
  <c r="I36" i="20"/>
  <c r="AA35" i="20"/>
  <c r="U35" i="20"/>
  <c r="L35" i="20"/>
  <c r="M35" i="20" s="1"/>
  <c r="I35" i="20"/>
  <c r="U34" i="20"/>
  <c r="L34" i="20"/>
  <c r="M34" i="20" s="1"/>
  <c r="I34" i="20"/>
  <c r="AA33" i="20"/>
  <c r="U33" i="20"/>
  <c r="L33" i="20"/>
  <c r="M33" i="20" s="1"/>
  <c r="I33" i="20"/>
  <c r="AA32" i="20"/>
  <c r="U32" i="20"/>
  <c r="L32" i="20"/>
  <c r="M32" i="20" s="1"/>
  <c r="I32" i="20"/>
  <c r="U31" i="20"/>
  <c r="L31" i="20"/>
  <c r="M31" i="20" s="1"/>
  <c r="I31" i="20"/>
  <c r="U30" i="20"/>
  <c r="L30" i="20"/>
  <c r="M30" i="20" s="1"/>
  <c r="I30" i="20"/>
  <c r="AA29" i="20"/>
  <c r="AB29" i="20" s="1"/>
  <c r="U29" i="20"/>
  <c r="L29" i="20"/>
  <c r="M29" i="20" s="1"/>
  <c r="I29" i="20"/>
  <c r="AA28" i="20"/>
  <c r="AB28" i="20" s="1"/>
  <c r="U28" i="20"/>
  <c r="M28" i="20"/>
  <c r="L28" i="20"/>
  <c r="I28" i="20"/>
  <c r="AA27" i="20"/>
  <c r="AB27" i="20" s="1"/>
  <c r="U27" i="20"/>
  <c r="L27" i="20"/>
  <c r="M27" i="20" s="1"/>
  <c r="I27" i="20"/>
  <c r="AA26" i="20"/>
  <c r="AB26" i="20" s="1"/>
  <c r="U26" i="20"/>
  <c r="L26" i="20"/>
  <c r="M26" i="20" s="1"/>
  <c r="I26" i="20"/>
  <c r="AA25" i="20"/>
  <c r="U25" i="20"/>
  <c r="L25" i="20"/>
  <c r="M25" i="20" s="1"/>
  <c r="I25" i="20"/>
  <c r="U24" i="20"/>
  <c r="L24" i="20"/>
  <c r="M24" i="20" s="1"/>
  <c r="I24" i="20"/>
  <c r="U23" i="20"/>
  <c r="L23" i="20"/>
  <c r="M23" i="20" s="1"/>
  <c r="I23" i="20"/>
  <c r="U22" i="20"/>
  <c r="L22" i="20"/>
  <c r="M22" i="20" s="1"/>
  <c r="I22" i="20"/>
  <c r="U21" i="20"/>
  <c r="M21" i="20"/>
  <c r="L21" i="20"/>
  <c r="I21" i="20"/>
  <c r="AT12" i="20" s="1"/>
  <c r="U20" i="20"/>
  <c r="L20" i="20"/>
  <c r="M20" i="20" s="1"/>
  <c r="I20" i="20"/>
  <c r="AA19" i="20"/>
  <c r="U19" i="20"/>
  <c r="L19" i="20"/>
  <c r="M19" i="20" s="1"/>
  <c r="I19" i="20"/>
  <c r="AA18" i="20"/>
  <c r="AI18" i="20" s="1"/>
  <c r="U18" i="20"/>
  <c r="L18" i="20"/>
  <c r="M18" i="20" s="1"/>
  <c r="I18" i="20"/>
  <c r="AA17" i="20"/>
  <c r="AI17" i="20" s="1"/>
  <c r="U17" i="20"/>
  <c r="L17" i="20"/>
  <c r="M17" i="20" s="1"/>
  <c r="I17" i="20"/>
  <c r="AA16" i="20"/>
  <c r="U16" i="20"/>
  <c r="L16" i="20"/>
  <c r="M16" i="20" s="1"/>
  <c r="I16" i="20"/>
  <c r="AA15" i="20"/>
  <c r="U15" i="20"/>
  <c r="L15" i="20"/>
  <c r="M15" i="20" s="1"/>
  <c r="I15" i="20"/>
  <c r="AA14" i="20"/>
  <c r="U14" i="20"/>
  <c r="L14" i="20"/>
  <c r="M14" i="20" s="1"/>
  <c r="AA13" i="20"/>
  <c r="AF13" i="20" s="1"/>
  <c r="U13" i="20"/>
  <c r="AA12" i="20"/>
  <c r="AF12" i="20" s="1"/>
  <c r="U12" i="20"/>
  <c r="AW11" i="20"/>
  <c r="AA11" i="20"/>
  <c r="U11" i="20"/>
  <c r="AA10" i="20"/>
  <c r="U10" i="20"/>
  <c r="AA9" i="20"/>
  <c r="AF9" i="20" s="1"/>
  <c r="U9" i="20"/>
  <c r="AA8" i="20"/>
  <c r="U8" i="20"/>
  <c r="AA7" i="20"/>
  <c r="AF7" i="20" s="1"/>
  <c r="U7" i="20"/>
  <c r="K3" i="20"/>
  <c r="J3" i="20"/>
  <c r="AA55" i="19"/>
  <c r="AB55" i="19" s="1"/>
  <c r="AA54" i="19"/>
  <c r="AB54" i="19" s="1"/>
  <c r="AA53" i="19"/>
  <c r="AB53" i="19" s="1"/>
  <c r="AA52" i="19"/>
  <c r="AB52" i="19" s="1"/>
  <c r="AA51" i="19"/>
  <c r="AB51" i="19" s="1"/>
  <c r="AA50" i="19"/>
  <c r="AB50" i="19" s="1"/>
  <c r="AA49" i="19"/>
  <c r="AB49" i="19" s="1"/>
  <c r="AA48" i="19"/>
  <c r="AB48" i="19" s="1"/>
  <c r="AA47" i="19"/>
  <c r="AB47" i="19" s="1"/>
  <c r="AA46" i="19"/>
  <c r="AA45" i="19"/>
  <c r="AA44" i="19"/>
  <c r="AA43" i="19"/>
  <c r="AB43" i="19" s="1"/>
  <c r="AA42" i="19"/>
  <c r="AB42" i="19" s="1"/>
  <c r="AA41" i="19"/>
  <c r="AA39" i="19"/>
  <c r="AB39" i="19" s="1"/>
  <c r="AA38" i="19"/>
  <c r="AA36" i="19"/>
  <c r="U36" i="19"/>
  <c r="M36" i="19"/>
  <c r="L36" i="19"/>
  <c r="I36" i="19"/>
  <c r="AA35" i="19"/>
  <c r="AA34" i="19" s="1"/>
  <c r="U35" i="19"/>
  <c r="L35" i="19"/>
  <c r="M35" i="19" s="1"/>
  <c r="I35" i="19"/>
  <c r="U34" i="19"/>
  <c r="L34" i="19"/>
  <c r="M34" i="19" s="1"/>
  <c r="I34" i="19"/>
  <c r="AA33" i="19"/>
  <c r="U33" i="19"/>
  <c r="L33" i="19"/>
  <c r="M33" i="19" s="1"/>
  <c r="I33" i="19"/>
  <c r="AA32" i="19"/>
  <c r="U32" i="19"/>
  <c r="M32" i="19"/>
  <c r="L32" i="19"/>
  <c r="I32" i="19"/>
  <c r="U31" i="19"/>
  <c r="L31" i="19"/>
  <c r="M31" i="19" s="1"/>
  <c r="I31" i="19"/>
  <c r="U30" i="19"/>
  <c r="L30" i="19"/>
  <c r="M30" i="19" s="1"/>
  <c r="I30" i="19"/>
  <c r="AA29" i="19"/>
  <c r="AB29" i="19" s="1"/>
  <c r="U29" i="19"/>
  <c r="L29" i="19"/>
  <c r="M29" i="19" s="1"/>
  <c r="I29" i="19"/>
  <c r="AA28" i="19"/>
  <c r="AB28" i="19" s="1"/>
  <c r="U28" i="19"/>
  <c r="M28" i="19"/>
  <c r="L28" i="19"/>
  <c r="I28" i="19"/>
  <c r="AA27" i="19"/>
  <c r="AB27" i="19" s="1"/>
  <c r="U27" i="19"/>
  <c r="L27" i="19"/>
  <c r="M27" i="19" s="1"/>
  <c r="I27" i="19"/>
  <c r="AA26" i="19"/>
  <c r="AB26" i="19" s="1"/>
  <c r="U26" i="19"/>
  <c r="M26" i="19"/>
  <c r="L26" i="19"/>
  <c r="I26" i="19"/>
  <c r="AA25" i="19"/>
  <c r="AB25" i="19" s="1"/>
  <c r="U25" i="19"/>
  <c r="L25" i="19"/>
  <c r="M25" i="19" s="1"/>
  <c r="I25" i="19"/>
  <c r="U24" i="19"/>
  <c r="M24" i="19"/>
  <c r="L24" i="19"/>
  <c r="I24" i="19"/>
  <c r="U23" i="19"/>
  <c r="M23" i="19"/>
  <c r="L23" i="19"/>
  <c r="I23" i="19"/>
  <c r="U22" i="19"/>
  <c r="M22" i="19"/>
  <c r="L22" i="19"/>
  <c r="I22" i="19"/>
  <c r="U21" i="19"/>
  <c r="M21" i="19"/>
  <c r="L21" i="19"/>
  <c r="I21" i="19"/>
  <c r="U20" i="19"/>
  <c r="L20" i="19"/>
  <c r="M20" i="19" s="1"/>
  <c r="I20" i="19"/>
  <c r="AA19" i="19"/>
  <c r="AI19" i="19" s="1"/>
  <c r="U19" i="19"/>
  <c r="L19" i="19"/>
  <c r="M19" i="19" s="1"/>
  <c r="I19" i="19"/>
  <c r="AA18" i="19"/>
  <c r="AI18" i="19" s="1"/>
  <c r="U18" i="19"/>
  <c r="L18" i="19"/>
  <c r="M18" i="19" s="1"/>
  <c r="I18" i="19"/>
  <c r="AA17" i="19"/>
  <c r="AI17" i="19" s="1"/>
  <c r="U17" i="19"/>
  <c r="L17" i="19"/>
  <c r="M17" i="19" s="1"/>
  <c r="I17" i="19"/>
  <c r="AA16" i="19"/>
  <c r="U16" i="19"/>
  <c r="L16" i="19"/>
  <c r="M16" i="19" s="1"/>
  <c r="I16" i="19"/>
  <c r="AA15" i="19"/>
  <c r="U15" i="19"/>
  <c r="M15" i="19"/>
  <c r="L15" i="19"/>
  <c r="AA14" i="19"/>
  <c r="U14" i="19"/>
  <c r="L14" i="19"/>
  <c r="M14" i="19" s="1"/>
  <c r="AA13" i="19"/>
  <c r="AF13" i="19" s="1"/>
  <c r="U13" i="19"/>
  <c r="AA12" i="19"/>
  <c r="U12" i="19"/>
  <c r="AW11" i="19"/>
  <c r="AA11" i="19"/>
  <c r="U11" i="19"/>
  <c r="AA10" i="19"/>
  <c r="AF10" i="19" s="1"/>
  <c r="U10" i="19"/>
  <c r="AA9" i="19"/>
  <c r="AF9" i="19" s="1"/>
  <c r="U9" i="19"/>
  <c r="AR12" i="19"/>
  <c r="AA8" i="19"/>
  <c r="AF8" i="19" s="1"/>
  <c r="U8" i="19"/>
  <c r="AA7" i="19"/>
  <c r="AF7" i="19" s="1"/>
  <c r="U7" i="19"/>
  <c r="U6" i="19" s="1"/>
  <c r="AL3" i="19" s="1"/>
  <c r="AT12" i="19"/>
  <c r="K3" i="19"/>
  <c r="J3" i="19"/>
  <c r="J21" i="1"/>
  <c r="AN12" i="20" l="1"/>
  <c r="AI19" i="20"/>
  <c r="U6" i="20"/>
  <c r="AL3" i="20" s="1"/>
  <c r="AA31" i="20"/>
  <c r="AA31" i="21"/>
  <c r="AB37" i="20"/>
  <c r="AB30" i="20" s="1"/>
  <c r="AA40" i="19"/>
  <c r="AA31" i="19"/>
  <c r="AA37" i="19"/>
  <c r="AB38" i="19"/>
  <c r="AB37" i="19"/>
  <c r="AB30" i="19" s="1"/>
  <c r="AA34" i="20"/>
  <c r="AA24" i="20"/>
  <c r="AB24" i="20" s="1"/>
  <c r="AB25" i="20"/>
  <c r="AF7" i="22"/>
  <c r="AA20" i="22"/>
  <c r="AB19" i="22" s="1"/>
  <c r="AA40" i="21"/>
  <c r="AB43" i="21"/>
  <c r="AA37" i="21"/>
  <c r="AA30" i="21" s="1"/>
  <c r="AA56" i="21" s="1"/>
  <c r="AB39" i="21"/>
  <c r="AB37" i="21" s="1"/>
  <c r="AB30" i="21" s="1"/>
  <c r="U6" i="22"/>
  <c r="AL3" i="22" s="1"/>
  <c r="AA31" i="22"/>
  <c r="AA37" i="22"/>
  <c r="AI10" i="19"/>
  <c r="AA30" i="19"/>
  <c r="AF12" i="19"/>
  <c r="AI12" i="19" s="1"/>
  <c r="AA24" i="19"/>
  <c r="AB24" i="19" s="1"/>
  <c r="AA37" i="20"/>
  <c r="AA40" i="20"/>
  <c r="AF13" i="21"/>
  <c r="AI13" i="21" s="1"/>
  <c r="AA24" i="21"/>
  <c r="AB24" i="21" s="1"/>
  <c r="AA20" i="21"/>
  <c r="AB9" i="21" s="1"/>
  <c r="AF7" i="21"/>
  <c r="AI7" i="21" s="1"/>
  <c r="AI13" i="22"/>
  <c r="AA24" i="22"/>
  <c r="AB24" i="22" s="1"/>
  <c r="AB38" i="22"/>
  <c r="AB37" i="22" s="1"/>
  <c r="AB30" i="22" s="1"/>
  <c r="AB25" i="22"/>
  <c r="AI10" i="22"/>
  <c r="AA34" i="22"/>
  <c r="AA40" i="22"/>
  <c r="AV12" i="22"/>
  <c r="AR12" i="22"/>
  <c r="AT12" i="22"/>
  <c r="L3" i="22"/>
  <c r="AN12" i="22"/>
  <c r="AS12" i="22"/>
  <c r="AO12" i="22"/>
  <c r="AI7" i="22"/>
  <c r="AF12" i="22"/>
  <c r="AM12" i="22"/>
  <c r="AQ12" i="22"/>
  <c r="AU12" i="22"/>
  <c r="AL12" i="22"/>
  <c r="AP12" i="22"/>
  <c r="AB14" i="21"/>
  <c r="AB7" i="21"/>
  <c r="AI10" i="21"/>
  <c r="AL12" i="21"/>
  <c r="AF12" i="21"/>
  <c r="AI12" i="21" s="1"/>
  <c r="AM12" i="21"/>
  <c r="AQ12" i="21"/>
  <c r="AU12" i="21"/>
  <c r="AP12" i="21"/>
  <c r="AN12" i="21"/>
  <c r="AR12" i="21"/>
  <c r="AO12" i="21"/>
  <c r="AV12" i="20"/>
  <c r="L3" i="20"/>
  <c r="AI7" i="20"/>
  <c r="AM12" i="20"/>
  <c r="AQ12" i="20"/>
  <c r="AU12" i="20"/>
  <c r="AI13" i="20"/>
  <c r="AA20" i="20"/>
  <c r="AR12" i="20"/>
  <c r="AI12" i="20"/>
  <c r="AO12" i="20"/>
  <c r="AS12" i="20"/>
  <c r="AL12" i="20"/>
  <c r="AP12" i="20"/>
  <c r="AN12" i="19"/>
  <c r="AV12" i="19"/>
  <c r="L3" i="19"/>
  <c r="AI7" i="19"/>
  <c r="AM12" i="19"/>
  <c r="AQ12" i="19"/>
  <c r="AU12" i="19"/>
  <c r="AI13" i="19"/>
  <c r="AA20" i="19"/>
  <c r="AB9" i="19" s="1"/>
  <c r="AO12" i="19"/>
  <c r="AS12" i="19"/>
  <c r="AL12" i="19"/>
  <c r="AP12" i="19"/>
  <c r="AB8" i="20" l="1"/>
  <c r="AA56" i="20"/>
  <c r="AA30" i="20"/>
  <c r="AB18" i="21"/>
  <c r="AB15" i="19"/>
  <c r="AB9" i="22"/>
  <c r="AB15" i="22"/>
  <c r="AW12" i="22"/>
  <c r="AB14" i="22"/>
  <c r="AB8" i="22"/>
  <c r="AB16" i="22"/>
  <c r="AA30" i="22"/>
  <c r="AA56" i="22" s="1"/>
  <c r="AA56" i="19"/>
  <c r="AB15" i="20"/>
  <c r="AB14" i="20"/>
  <c r="AB9" i="20"/>
  <c r="AB12" i="20"/>
  <c r="AB10" i="21"/>
  <c r="AE10" i="21" s="1"/>
  <c r="AB16" i="21"/>
  <c r="AB11" i="21"/>
  <c r="AB15" i="21"/>
  <c r="AB19" i="21"/>
  <c r="AB12" i="21"/>
  <c r="AB13" i="21"/>
  <c r="AB17" i="21"/>
  <c r="AB8" i="21"/>
  <c r="AB7" i="22"/>
  <c r="AB17" i="22"/>
  <c r="AB11" i="22"/>
  <c r="AB13" i="22"/>
  <c r="AB18" i="22"/>
  <c r="AB12" i="22"/>
  <c r="AB10" i="22"/>
  <c r="AE10" i="22" s="1"/>
  <c r="AI12" i="22"/>
  <c r="AW12" i="21"/>
  <c r="AB18" i="20"/>
  <c r="AB17" i="20"/>
  <c r="AB19" i="20"/>
  <c r="AB11" i="20"/>
  <c r="AB10" i="20"/>
  <c r="AB16" i="20"/>
  <c r="AB13" i="20"/>
  <c r="AB7" i="20"/>
  <c r="AW12" i="20"/>
  <c r="AB12" i="19"/>
  <c r="AB8" i="19"/>
  <c r="AB17" i="19"/>
  <c r="AB7" i="19"/>
  <c r="AB19" i="19"/>
  <c r="AB18" i="19"/>
  <c r="AB16" i="19"/>
  <c r="AB10" i="19"/>
  <c r="AE10" i="19" s="1"/>
  <c r="AB13" i="19"/>
  <c r="AB11" i="19"/>
  <c r="AW12" i="19"/>
  <c r="AB14" i="19"/>
  <c r="J8" i="1" l="1"/>
  <c r="F8" i="1"/>
  <c r="A35" i="1"/>
  <c r="O20" i="1"/>
  <c r="P20" i="1" s="1"/>
  <c r="O19" i="1"/>
  <c r="P19" i="1" s="1"/>
  <c r="M20" i="1"/>
  <c r="N20" i="1" s="1"/>
  <c r="M19" i="1"/>
  <c r="N19" i="1" s="1"/>
  <c r="O18" i="1"/>
  <c r="P18" i="1" s="1"/>
  <c r="M18" i="1"/>
  <c r="N18" i="1" s="1"/>
  <c r="O16" i="1"/>
  <c r="P16" i="1" s="1"/>
  <c r="M16" i="1"/>
  <c r="N16" i="1" s="1"/>
  <c r="H14" i="1" l="1"/>
  <c r="O14" i="1" s="1"/>
  <c r="P14" i="1" s="1"/>
  <c r="H6" i="1"/>
  <c r="H21" i="1"/>
  <c r="F21" i="1"/>
  <c r="J19" i="1"/>
  <c r="J17" i="1"/>
  <c r="F14" i="1"/>
  <c r="M14" i="1" s="1"/>
  <c r="N14" i="1" s="1"/>
  <c r="A50" i="1" l="1"/>
  <c r="J14" i="1"/>
  <c r="AA55" i="18" l="1"/>
  <c r="AB55" i="18" s="1"/>
  <c r="AA54" i="18"/>
  <c r="AB54" i="18" s="1"/>
  <c r="AA53" i="18"/>
  <c r="AB53" i="18" s="1"/>
  <c r="AA52" i="18"/>
  <c r="AB52" i="18" s="1"/>
  <c r="AA51" i="18"/>
  <c r="AB51" i="18" s="1"/>
  <c r="AA50" i="18"/>
  <c r="AB50" i="18" s="1"/>
  <c r="AA49" i="18"/>
  <c r="AB49" i="18" s="1"/>
  <c r="AA48" i="18"/>
  <c r="AB48" i="18" s="1"/>
  <c r="AA47" i="18"/>
  <c r="AB47" i="18" s="1"/>
  <c r="AA46" i="18"/>
  <c r="AA45" i="18"/>
  <c r="AA44" i="18"/>
  <c r="AA43" i="18"/>
  <c r="AB43" i="18" s="1"/>
  <c r="AA42" i="18"/>
  <c r="AB42" i="18" s="1"/>
  <c r="AA41" i="18"/>
  <c r="AA39" i="18"/>
  <c r="AB39" i="18" s="1"/>
  <c r="AA38" i="18"/>
  <c r="AB38" i="18" s="1"/>
  <c r="AA36" i="18"/>
  <c r="U36" i="18"/>
  <c r="L36" i="18"/>
  <c r="M36" i="18" s="1"/>
  <c r="I36" i="18"/>
  <c r="AA35" i="18"/>
  <c r="U35" i="18"/>
  <c r="M35" i="18"/>
  <c r="L35" i="18"/>
  <c r="I35" i="18"/>
  <c r="U34" i="18"/>
  <c r="L34" i="18"/>
  <c r="M34" i="18" s="1"/>
  <c r="I34" i="18"/>
  <c r="AA33" i="18"/>
  <c r="U33" i="18"/>
  <c r="M33" i="18"/>
  <c r="L33" i="18"/>
  <c r="I33" i="18"/>
  <c r="AA32" i="18"/>
  <c r="U32" i="18"/>
  <c r="L32" i="18"/>
  <c r="M32" i="18" s="1"/>
  <c r="I32" i="18"/>
  <c r="U31" i="18"/>
  <c r="M31" i="18"/>
  <c r="L31" i="18"/>
  <c r="I31" i="18"/>
  <c r="U30" i="18"/>
  <c r="L30" i="18"/>
  <c r="M30" i="18" s="1"/>
  <c r="I30" i="18"/>
  <c r="AA29" i="18"/>
  <c r="AB29" i="18" s="1"/>
  <c r="U29" i="18"/>
  <c r="M29" i="18"/>
  <c r="L29" i="18"/>
  <c r="I29" i="18"/>
  <c r="AA28" i="18"/>
  <c r="AB28" i="18" s="1"/>
  <c r="U28" i="18"/>
  <c r="L28" i="18"/>
  <c r="M28" i="18" s="1"/>
  <c r="I28" i="18"/>
  <c r="AA27" i="18"/>
  <c r="AB27" i="18" s="1"/>
  <c r="U27" i="18"/>
  <c r="L27" i="18"/>
  <c r="M27" i="18" s="1"/>
  <c r="I27" i="18"/>
  <c r="AA26" i="18"/>
  <c r="AB26" i="18" s="1"/>
  <c r="U26" i="18"/>
  <c r="L26" i="18"/>
  <c r="M26" i="18" s="1"/>
  <c r="I26" i="18"/>
  <c r="AA25" i="18"/>
  <c r="AB25" i="18" s="1"/>
  <c r="U25" i="18"/>
  <c r="L25" i="18"/>
  <c r="M25" i="18" s="1"/>
  <c r="I25" i="18"/>
  <c r="U24" i="18"/>
  <c r="L24" i="18"/>
  <c r="M24" i="18" s="1"/>
  <c r="I24" i="18"/>
  <c r="U23" i="18"/>
  <c r="L23" i="18"/>
  <c r="M23" i="18" s="1"/>
  <c r="I23" i="18"/>
  <c r="U22" i="18"/>
  <c r="L22" i="18"/>
  <c r="M22" i="18" s="1"/>
  <c r="I22" i="18"/>
  <c r="U21" i="18"/>
  <c r="L21" i="18"/>
  <c r="M21" i="18" s="1"/>
  <c r="I21" i="18"/>
  <c r="U20" i="18"/>
  <c r="L20" i="18"/>
  <c r="M20" i="18" s="1"/>
  <c r="I20" i="18"/>
  <c r="AA19" i="18"/>
  <c r="AI19" i="18" s="1"/>
  <c r="U19" i="18"/>
  <c r="L19" i="18"/>
  <c r="M19" i="18" s="1"/>
  <c r="I19" i="18"/>
  <c r="AA18" i="18"/>
  <c r="AI18" i="18" s="1"/>
  <c r="U18" i="18"/>
  <c r="M18" i="18"/>
  <c r="L18" i="18"/>
  <c r="I18" i="18"/>
  <c r="AA17" i="18"/>
  <c r="AI17" i="18" s="1"/>
  <c r="U17" i="18"/>
  <c r="L17" i="18"/>
  <c r="M17" i="18" s="1"/>
  <c r="I17" i="18"/>
  <c r="AA16" i="18"/>
  <c r="U16" i="18"/>
  <c r="L16" i="18"/>
  <c r="M16" i="18" s="1"/>
  <c r="I16" i="18"/>
  <c r="AA15" i="18"/>
  <c r="U15" i="18"/>
  <c r="L15" i="18"/>
  <c r="M15" i="18" s="1"/>
  <c r="AA14" i="18"/>
  <c r="U14" i="18"/>
  <c r="L14" i="18"/>
  <c r="M14" i="18" s="1"/>
  <c r="AA13" i="18"/>
  <c r="AF13" i="18" s="1"/>
  <c r="U13" i="18"/>
  <c r="AA12" i="18"/>
  <c r="AF12" i="18" s="1"/>
  <c r="U12" i="18"/>
  <c r="AW11" i="18"/>
  <c r="AA11" i="18"/>
  <c r="U11" i="18"/>
  <c r="AA10" i="18"/>
  <c r="AF10" i="18" s="1"/>
  <c r="U10" i="18"/>
  <c r="AA9" i="18"/>
  <c r="U9" i="18"/>
  <c r="AA8" i="18"/>
  <c r="U8" i="18"/>
  <c r="AA7" i="18"/>
  <c r="AF7" i="18" s="1"/>
  <c r="U7" i="18"/>
  <c r="K3" i="18"/>
  <c r="J3" i="18"/>
  <c r="AB37" i="18" l="1"/>
  <c r="AB30" i="18" s="1"/>
  <c r="U6" i="18"/>
  <c r="AL3" i="18" s="1"/>
  <c r="AA34" i="18"/>
  <c r="AA31" i="18"/>
  <c r="AS12" i="18"/>
  <c r="AT12" i="18"/>
  <c r="AA24" i="18"/>
  <c r="AB24" i="18" s="1"/>
  <c r="AA37" i="18"/>
  <c r="AA40" i="18"/>
  <c r="AO12" i="18"/>
  <c r="AI12" i="18"/>
  <c r="L3" i="18"/>
  <c r="AI7" i="18"/>
  <c r="AM12" i="18"/>
  <c r="AQ12" i="18"/>
  <c r="AU12" i="18"/>
  <c r="AI13" i="18"/>
  <c r="AA20" i="18"/>
  <c r="AB11" i="18" s="1"/>
  <c r="AN12" i="18"/>
  <c r="AR12" i="18"/>
  <c r="AV12" i="18"/>
  <c r="AL12" i="18"/>
  <c r="AP12" i="18"/>
  <c r="AI10" i="18" l="1"/>
  <c r="AA30" i="18"/>
  <c r="AA56" i="18" s="1"/>
  <c r="AB16" i="18"/>
  <c r="AB19" i="18"/>
  <c r="AB12" i="18"/>
  <c r="AB18" i="18"/>
  <c r="AB17" i="18"/>
  <c r="AW12" i="18"/>
  <c r="AB7" i="18"/>
  <c r="AB10" i="18"/>
  <c r="AE10" i="18" s="1"/>
  <c r="AB15" i="18"/>
  <c r="AB14" i="18"/>
  <c r="AB9" i="18"/>
  <c r="AB8" i="18"/>
  <c r="AB13" i="18"/>
  <c r="AA55" i="9" l="1"/>
  <c r="AB55" i="9" s="1"/>
  <c r="AA54" i="9"/>
  <c r="AB54" i="9" s="1"/>
  <c r="AA53" i="9"/>
  <c r="AB53" i="9" s="1"/>
  <c r="AA52" i="9"/>
  <c r="AB52" i="9" s="1"/>
  <c r="AA51" i="9"/>
  <c r="AB51" i="9" s="1"/>
  <c r="AA50" i="9"/>
  <c r="AB50" i="9" s="1"/>
  <c r="AA49" i="9"/>
  <c r="AB49" i="9" s="1"/>
  <c r="AA48" i="9"/>
  <c r="AB48" i="9" s="1"/>
  <c r="AA47" i="9"/>
  <c r="AB47" i="9" s="1"/>
  <c r="AA46" i="9"/>
  <c r="AA45" i="9"/>
  <c r="AA44" i="9"/>
  <c r="AA43" i="9"/>
  <c r="AB43" i="9" s="1"/>
  <c r="AA42" i="9"/>
  <c r="AB42" i="9" s="1"/>
  <c r="AA41" i="9"/>
  <c r="AA39" i="9"/>
  <c r="AB39" i="9" s="1"/>
  <c r="AB37" i="9" s="1"/>
  <c r="AB30" i="9" s="1"/>
  <c r="AA38" i="9"/>
  <c r="AB38" i="9" s="1"/>
  <c r="AA36" i="9"/>
  <c r="AA35" i="9"/>
  <c r="AA33" i="9"/>
  <c r="AA32" i="9"/>
  <c r="AA29" i="9"/>
  <c r="AB29" i="9" s="1"/>
  <c r="AA28" i="9"/>
  <c r="AB28" i="9" s="1"/>
  <c r="AA27" i="9"/>
  <c r="AB27" i="9" s="1"/>
  <c r="AA26" i="9"/>
  <c r="AB26" i="9" s="1"/>
  <c r="AA25" i="9"/>
  <c r="AB25" i="9" s="1"/>
  <c r="AA55" i="13"/>
  <c r="AB55" i="13" s="1"/>
  <c r="AA54" i="13"/>
  <c r="AB54" i="13" s="1"/>
  <c r="AA53" i="13"/>
  <c r="AB53" i="13" s="1"/>
  <c r="AA52" i="13"/>
  <c r="AB52" i="13" s="1"/>
  <c r="AA51" i="13"/>
  <c r="AB51" i="13" s="1"/>
  <c r="AA50" i="13"/>
  <c r="AB50" i="13" s="1"/>
  <c r="AA49" i="13"/>
  <c r="AB49" i="13" s="1"/>
  <c r="AA48" i="13"/>
  <c r="AB48" i="13" s="1"/>
  <c r="AA47" i="13"/>
  <c r="AB47" i="13" s="1"/>
  <c r="AA46" i="13"/>
  <c r="AA45" i="13"/>
  <c r="AA44" i="13"/>
  <c r="AA43" i="13"/>
  <c r="AB43" i="13" s="1"/>
  <c r="AA42" i="13"/>
  <c r="AB42" i="13" s="1"/>
  <c r="AA41" i="13"/>
  <c r="AA39" i="13"/>
  <c r="AB39" i="13" s="1"/>
  <c r="AA38" i="13"/>
  <c r="AB38" i="13" s="1"/>
  <c r="AA36" i="13"/>
  <c r="AA35" i="13"/>
  <c r="AA33" i="13"/>
  <c r="AA32" i="13"/>
  <c r="AA26" i="13"/>
  <c r="AB26" i="13" s="1"/>
  <c r="AA27" i="13"/>
  <c r="AB27" i="13" s="1"/>
  <c r="AA28" i="13"/>
  <c r="AB28" i="13" s="1"/>
  <c r="AA29" i="13"/>
  <c r="AB29" i="13" s="1"/>
  <c r="AA25" i="13"/>
  <c r="AB25" i="13" s="1"/>
  <c r="AA7" i="13"/>
  <c r="AF7" i="13" s="1"/>
  <c r="AA19" i="13"/>
  <c r="AI19" i="13" s="1"/>
  <c r="AA18" i="13"/>
  <c r="AI18" i="13" s="1"/>
  <c r="AA17" i="13"/>
  <c r="AI17" i="13" s="1"/>
  <c r="AA16" i="13"/>
  <c r="AA15" i="13"/>
  <c r="AA14" i="13"/>
  <c r="AA13" i="13"/>
  <c r="AA12" i="13"/>
  <c r="AA11" i="13"/>
  <c r="AA10" i="13"/>
  <c r="AF10" i="13" s="1"/>
  <c r="AA9" i="13"/>
  <c r="AA8" i="13"/>
  <c r="U36" i="13"/>
  <c r="L36" i="13"/>
  <c r="M36" i="13" s="1"/>
  <c r="I36" i="13"/>
  <c r="U35" i="13"/>
  <c r="L35" i="13"/>
  <c r="M35" i="13" s="1"/>
  <c r="I35" i="13"/>
  <c r="U34" i="13"/>
  <c r="L34" i="13"/>
  <c r="M34" i="13" s="1"/>
  <c r="I34" i="13"/>
  <c r="U33" i="13"/>
  <c r="L33" i="13"/>
  <c r="M33" i="13" s="1"/>
  <c r="I33" i="13"/>
  <c r="U32" i="13"/>
  <c r="L32" i="13"/>
  <c r="M32" i="13" s="1"/>
  <c r="I32" i="13"/>
  <c r="U31" i="13"/>
  <c r="L31" i="13"/>
  <c r="M31" i="13" s="1"/>
  <c r="I31" i="13"/>
  <c r="U30" i="13"/>
  <c r="L30" i="13"/>
  <c r="M30" i="13" s="1"/>
  <c r="I30" i="13"/>
  <c r="U29" i="13"/>
  <c r="L29" i="13"/>
  <c r="M29" i="13" s="1"/>
  <c r="I29" i="13"/>
  <c r="U28" i="13"/>
  <c r="L28" i="13"/>
  <c r="M28" i="13" s="1"/>
  <c r="I28" i="13"/>
  <c r="U27" i="13"/>
  <c r="L27" i="13"/>
  <c r="M27" i="13" s="1"/>
  <c r="I27" i="13"/>
  <c r="U26" i="13"/>
  <c r="L26" i="13"/>
  <c r="M26" i="13" s="1"/>
  <c r="I26" i="13"/>
  <c r="U25" i="13"/>
  <c r="L25" i="13"/>
  <c r="M25" i="13" s="1"/>
  <c r="I25" i="13"/>
  <c r="U24" i="13"/>
  <c r="L24" i="13"/>
  <c r="M24" i="13" s="1"/>
  <c r="I24" i="13"/>
  <c r="U23" i="13"/>
  <c r="L23" i="13"/>
  <c r="M23" i="13" s="1"/>
  <c r="I23" i="13"/>
  <c r="U22" i="13"/>
  <c r="L22" i="13"/>
  <c r="M22" i="13" s="1"/>
  <c r="I22" i="13"/>
  <c r="U21" i="13"/>
  <c r="L21" i="13"/>
  <c r="M21" i="13" s="1"/>
  <c r="I21" i="13"/>
  <c r="U20" i="13"/>
  <c r="L20" i="13"/>
  <c r="M20" i="13" s="1"/>
  <c r="I20" i="13"/>
  <c r="U19" i="13"/>
  <c r="L19" i="13"/>
  <c r="M19" i="13" s="1"/>
  <c r="I19" i="13"/>
  <c r="U18" i="13"/>
  <c r="L18" i="13"/>
  <c r="M18" i="13" s="1"/>
  <c r="I18" i="13"/>
  <c r="U17" i="13"/>
  <c r="L17" i="13"/>
  <c r="M17" i="13" s="1"/>
  <c r="I17" i="13"/>
  <c r="U16" i="13"/>
  <c r="L16" i="13"/>
  <c r="M16" i="13" s="1"/>
  <c r="I16" i="13"/>
  <c r="U15" i="13"/>
  <c r="L15" i="13"/>
  <c r="M15" i="13" s="1"/>
  <c r="I15" i="13"/>
  <c r="U14" i="13"/>
  <c r="L14" i="13"/>
  <c r="M14" i="13" s="1"/>
  <c r="U13" i="13"/>
  <c r="U12" i="13"/>
  <c r="AW11" i="13"/>
  <c r="U11" i="13"/>
  <c r="U10" i="13"/>
  <c r="U9" i="13"/>
  <c r="U8" i="13"/>
  <c r="U7" i="13"/>
  <c r="K3" i="13"/>
  <c r="J3" i="13"/>
  <c r="U36" i="10"/>
  <c r="L36" i="10"/>
  <c r="M36" i="10" s="1"/>
  <c r="I36" i="10"/>
  <c r="U35" i="10"/>
  <c r="L35" i="10"/>
  <c r="M35" i="10" s="1"/>
  <c r="I35" i="10"/>
  <c r="U34" i="10"/>
  <c r="L34" i="10"/>
  <c r="M34" i="10" s="1"/>
  <c r="I34" i="10"/>
  <c r="U33" i="10"/>
  <c r="L33" i="10"/>
  <c r="M33" i="10" s="1"/>
  <c r="I33" i="10"/>
  <c r="U32" i="10"/>
  <c r="L32" i="10"/>
  <c r="M32" i="10" s="1"/>
  <c r="I32" i="10"/>
  <c r="U31" i="10"/>
  <c r="L31" i="10"/>
  <c r="M31" i="10" s="1"/>
  <c r="I31" i="10"/>
  <c r="U30" i="10"/>
  <c r="L30" i="10"/>
  <c r="M30" i="10" s="1"/>
  <c r="I30" i="10"/>
  <c r="U29" i="10"/>
  <c r="L29" i="10"/>
  <c r="M29" i="10" s="1"/>
  <c r="I29" i="10"/>
  <c r="U28" i="10"/>
  <c r="L28" i="10"/>
  <c r="M28" i="10" s="1"/>
  <c r="I28" i="10"/>
  <c r="U27" i="10"/>
  <c r="L27" i="10"/>
  <c r="M27" i="10" s="1"/>
  <c r="I27" i="10"/>
  <c r="U26" i="10"/>
  <c r="L26" i="10"/>
  <c r="M26" i="10" s="1"/>
  <c r="I26" i="10"/>
  <c r="U25" i="10"/>
  <c r="L25" i="10"/>
  <c r="M25" i="10" s="1"/>
  <c r="I25" i="10"/>
  <c r="U24" i="10"/>
  <c r="L24" i="10"/>
  <c r="M24" i="10" s="1"/>
  <c r="I24" i="10"/>
  <c r="U23" i="10"/>
  <c r="L23" i="10"/>
  <c r="M23" i="10" s="1"/>
  <c r="I23" i="10"/>
  <c r="U22" i="10"/>
  <c r="L22" i="10"/>
  <c r="M22" i="10" s="1"/>
  <c r="I22" i="10"/>
  <c r="U21" i="10"/>
  <c r="L21" i="10"/>
  <c r="M21" i="10" s="1"/>
  <c r="I21" i="10"/>
  <c r="U20" i="10"/>
  <c r="L20" i="10"/>
  <c r="M20" i="10" s="1"/>
  <c r="I20" i="10"/>
  <c r="AA19" i="10"/>
  <c r="AI19" i="10" s="1"/>
  <c r="U19" i="10"/>
  <c r="L19" i="10"/>
  <c r="M19" i="10" s="1"/>
  <c r="I19" i="10"/>
  <c r="AA18" i="10"/>
  <c r="AI18" i="10" s="1"/>
  <c r="U18" i="10"/>
  <c r="L18" i="10"/>
  <c r="M18" i="10" s="1"/>
  <c r="I18" i="10"/>
  <c r="AA17" i="10"/>
  <c r="AI17" i="10" s="1"/>
  <c r="U17" i="10"/>
  <c r="L17" i="10"/>
  <c r="M17" i="10" s="1"/>
  <c r="I17" i="10"/>
  <c r="AA16" i="10"/>
  <c r="U16" i="10"/>
  <c r="L16" i="10"/>
  <c r="M16" i="10" s="1"/>
  <c r="I16" i="10"/>
  <c r="AA15" i="10"/>
  <c r="U15" i="10"/>
  <c r="M15" i="10"/>
  <c r="L15" i="10"/>
  <c r="I15" i="10"/>
  <c r="AA14" i="10"/>
  <c r="U14" i="10"/>
  <c r="L14" i="10"/>
  <c r="M14" i="10" s="1"/>
  <c r="AA13" i="10"/>
  <c r="AF13" i="10" s="1"/>
  <c r="U13" i="10"/>
  <c r="AA12" i="10"/>
  <c r="AF12" i="10" s="1"/>
  <c r="U12" i="10"/>
  <c r="AW11" i="10"/>
  <c r="AA11" i="10"/>
  <c r="AF11" i="10" s="1"/>
  <c r="U11" i="10"/>
  <c r="AA10" i="10"/>
  <c r="AF10" i="10" s="1"/>
  <c r="U10" i="10"/>
  <c r="AA9" i="10"/>
  <c r="AF9" i="10" s="1"/>
  <c r="U9" i="10"/>
  <c r="AA8" i="10"/>
  <c r="AF8" i="10" s="1"/>
  <c r="U8" i="10"/>
  <c r="U6" i="10" s="1"/>
  <c r="AL3" i="10" s="1"/>
  <c r="AA7" i="10"/>
  <c r="AF7" i="10" s="1"/>
  <c r="U7" i="10"/>
  <c r="K3" i="10"/>
  <c r="J3" i="10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L36" i="9"/>
  <c r="M36" i="9" s="1"/>
  <c r="I36" i="9"/>
  <c r="L35" i="9"/>
  <c r="M35" i="9" s="1"/>
  <c r="I35" i="9"/>
  <c r="M34" i="9"/>
  <c r="L34" i="9"/>
  <c r="I34" i="9"/>
  <c r="L33" i="9"/>
  <c r="M33" i="9" s="1"/>
  <c r="I33" i="9"/>
  <c r="L32" i="9"/>
  <c r="M32" i="9" s="1"/>
  <c r="I32" i="9"/>
  <c r="L31" i="9"/>
  <c r="M31" i="9" s="1"/>
  <c r="I31" i="9"/>
  <c r="L30" i="9"/>
  <c r="M30" i="9" s="1"/>
  <c r="I30" i="9"/>
  <c r="L29" i="9"/>
  <c r="M29" i="9" s="1"/>
  <c r="I29" i="9"/>
  <c r="L28" i="9"/>
  <c r="M28" i="9" s="1"/>
  <c r="I28" i="9"/>
  <c r="M27" i="9"/>
  <c r="L27" i="9"/>
  <c r="I27" i="9"/>
  <c r="L26" i="9"/>
  <c r="M26" i="9" s="1"/>
  <c r="I26" i="9"/>
  <c r="M25" i="9"/>
  <c r="L25" i="9"/>
  <c r="I25" i="9"/>
  <c r="L24" i="9"/>
  <c r="M24" i="9" s="1"/>
  <c r="I24" i="9"/>
  <c r="L23" i="9"/>
  <c r="M23" i="9" s="1"/>
  <c r="I23" i="9"/>
  <c r="L22" i="9"/>
  <c r="M22" i="9" s="1"/>
  <c r="I22" i="9"/>
  <c r="L21" i="9"/>
  <c r="M21" i="9" s="1"/>
  <c r="I21" i="9"/>
  <c r="L20" i="9"/>
  <c r="M20" i="9" s="1"/>
  <c r="I20" i="9"/>
  <c r="AA19" i="9"/>
  <c r="AI19" i="9" s="1"/>
  <c r="L19" i="9"/>
  <c r="M19" i="9" s="1"/>
  <c r="I19" i="9"/>
  <c r="AA18" i="9"/>
  <c r="AI18" i="9" s="1"/>
  <c r="L18" i="9"/>
  <c r="M18" i="9" s="1"/>
  <c r="I18" i="9"/>
  <c r="AA17" i="9"/>
  <c r="M17" i="9"/>
  <c r="L17" i="9"/>
  <c r="I17" i="9"/>
  <c r="AA16" i="9"/>
  <c r="L16" i="9"/>
  <c r="M16" i="9" s="1"/>
  <c r="I16" i="9"/>
  <c r="AA15" i="9"/>
  <c r="L15" i="9"/>
  <c r="M15" i="9" s="1"/>
  <c r="I15" i="9"/>
  <c r="AA14" i="9"/>
  <c r="L14" i="9"/>
  <c r="M14" i="9" s="1"/>
  <c r="AA13" i="9"/>
  <c r="AF13" i="9" s="1"/>
  <c r="AA12" i="9"/>
  <c r="AW11" i="9"/>
  <c r="AA11" i="9"/>
  <c r="AF11" i="9" s="1"/>
  <c r="AA10" i="9"/>
  <c r="AF10" i="9" s="1"/>
  <c r="AA9" i="9"/>
  <c r="AA8" i="9"/>
  <c r="AA7" i="9"/>
  <c r="AU12" i="9"/>
  <c r="K3" i="9"/>
  <c r="J3" i="9"/>
  <c r="AB37" i="13" l="1"/>
  <c r="AB30" i="13" s="1"/>
  <c r="AV12" i="13"/>
  <c r="AA34" i="9"/>
  <c r="AP12" i="9"/>
  <c r="L3" i="10"/>
  <c r="AI12" i="10"/>
  <c r="AA37" i="9"/>
  <c r="AO12" i="13"/>
  <c r="U6" i="9"/>
  <c r="AL3" i="9" s="1"/>
  <c r="AS12" i="10"/>
  <c r="U6" i="13"/>
  <c r="AL3" i="13" s="1"/>
  <c r="AF7" i="9"/>
  <c r="AI7" i="9" s="1"/>
  <c r="AF12" i="9"/>
  <c r="AI12" i="9" s="1"/>
  <c r="AQ12" i="9"/>
  <c r="AM12" i="9"/>
  <c r="AA31" i="9"/>
  <c r="AA24" i="9"/>
  <c r="AB24" i="9" s="1"/>
  <c r="AA40" i="9"/>
  <c r="AA34" i="13"/>
  <c r="AA31" i="13"/>
  <c r="AA37" i="13"/>
  <c r="AA40" i="13"/>
  <c r="AA24" i="13"/>
  <c r="AB24" i="13" s="1"/>
  <c r="AF12" i="13"/>
  <c r="AI12" i="13" s="1"/>
  <c r="AI7" i="13"/>
  <c r="AF13" i="13"/>
  <c r="AA20" i="13"/>
  <c r="AB12" i="13" s="1"/>
  <c r="L3" i="13"/>
  <c r="AS12" i="13"/>
  <c r="AL12" i="13"/>
  <c r="AP12" i="13"/>
  <c r="AT12" i="13"/>
  <c r="AM12" i="13"/>
  <c r="AQ12" i="13"/>
  <c r="AU12" i="13"/>
  <c r="AN12" i="13"/>
  <c r="AR12" i="13"/>
  <c r="AI8" i="10"/>
  <c r="AI10" i="10"/>
  <c r="AL12" i="10"/>
  <c r="AP12" i="10"/>
  <c r="AT12" i="10"/>
  <c r="AI11" i="10"/>
  <c r="AM12" i="10"/>
  <c r="AQ12" i="10"/>
  <c r="AU12" i="10"/>
  <c r="AI13" i="10"/>
  <c r="AA20" i="10"/>
  <c r="AB15" i="10" s="1"/>
  <c r="AI7" i="10"/>
  <c r="AI9" i="10"/>
  <c r="AN12" i="10"/>
  <c r="AR12" i="10"/>
  <c r="AV12" i="10"/>
  <c r="AO12" i="10"/>
  <c r="AF9" i="9"/>
  <c r="AI17" i="9"/>
  <c r="AS12" i="9"/>
  <c r="AO12" i="9"/>
  <c r="AV12" i="9"/>
  <c r="AR12" i="9"/>
  <c r="AN12" i="9"/>
  <c r="AL12" i="9"/>
  <c r="AT12" i="9"/>
  <c r="AI13" i="9"/>
  <c r="L3" i="9"/>
  <c r="AA20" i="9"/>
  <c r="AB17" i="9" s="1"/>
  <c r="AF8" i="9"/>
  <c r="AI10" i="9"/>
  <c r="AI11" i="9"/>
  <c r="AB16" i="13" l="1"/>
  <c r="AB10" i="13"/>
  <c r="AE10" i="13" s="1"/>
  <c r="AB8" i="13"/>
  <c r="AB14" i="13"/>
  <c r="AB7" i="10"/>
  <c r="AA30" i="9"/>
  <c r="AA56" i="9" s="1"/>
  <c r="AB10" i="10"/>
  <c r="AB14" i="10"/>
  <c r="AB11" i="9"/>
  <c r="AB15" i="9"/>
  <c r="AB9" i="9"/>
  <c r="AB8" i="9"/>
  <c r="AA30" i="13"/>
  <c r="AA56" i="13" s="1"/>
  <c r="AI13" i="13"/>
  <c r="AB19" i="13"/>
  <c r="AB18" i="13"/>
  <c r="AB17" i="13"/>
  <c r="AB11" i="13"/>
  <c r="AB7" i="13"/>
  <c r="AB15" i="13"/>
  <c r="AB13" i="13"/>
  <c r="AB9" i="13"/>
  <c r="AW12" i="13"/>
  <c r="AB8" i="10"/>
  <c r="AW12" i="10"/>
  <c r="AB9" i="10"/>
  <c r="AB19" i="10"/>
  <c r="AB18" i="10"/>
  <c r="AB17" i="10"/>
  <c r="AB16" i="10"/>
  <c r="AB13" i="10"/>
  <c r="AB11" i="10"/>
  <c r="AB12" i="10"/>
  <c r="AW12" i="9"/>
  <c r="AB18" i="9"/>
  <c r="AB10" i="9"/>
  <c r="AB13" i="9"/>
  <c r="AB19" i="9"/>
  <c r="AB16" i="9"/>
  <c r="AB7" i="9"/>
  <c r="AB14" i="9"/>
  <c r="AB12" i="9"/>
  <c r="AI9" i="9"/>
  <c r="AI8" i="9"/>
  <c r="AB45" i="9" s="1"/>
  <c r="Y38" i="7" l="1"/>
  <c r="U38" i="7"/>
  <c r="T38" i="7"/>
  <c r="S38" i="7"/>
  <c r="R38" i="7"/>
  <c r="Q38" i="7"/>
  <c r="P38" i="7"/>
  <c r="M5" i="7"/>
  <c r="N5" i="7" s="1"/>
  <c r="O5" i="7" s="1"/>
  <c r="V5" i="7" l="1"/>
  <c r="X5" i="7"/>
  <c r="X38" i="7" s="1"/>
  <c r="W5" i="7"/>
  <c r="W38" i="7" s="1"/>
  <c r="Z5" i="7" l="1"/>
  <c r="Z38" i="7" s="1"/>
  <c r="V38" i="7"/>
  <c r="AI10" i="13" l="1"/>
  <c r="AI9" i="22"/>
  <c r="AI8" i="21"/>
  <c r="AI9" i="21"/>
  <c r="AI9" i="20"/>
  <c r="AI9" i="19" l="1"/>
  <c r="AI8" i="19"/>
  <c r="AE14" i="10" l="1"/>
  <c r="AF14" i="10"/>
  <c r="AH14" i="10" s="1"/>
  <c r="AE15" i="10"/>
  <c r="AF15" i="10"/>
  <c r="AE16" i="10"/>
  <c r="AF16" i="10"/>
  <c r="C17" i="10" s="1"/>
  <c r="AI16" i="10"/>
  <c r="AF20" i="10"/>
  <c r="AG10" i="10" s="1"/>
  <c r="AG14" i="10" l="1"/>
  <c r="AG16" i="10"/>
  <c r="AG8" i="10"/>
  <c r="C13" i="10"/>
  <c r="AG7" i="10"/>
  <c r="AG12" i="10"/>
  <c r="AH15" i="10"/>
  <c r="AW10" i="10"/>
  <c r="AG19" i="10"/>
  <c r="AH16" i="10"/>
  <c r="C15" i="10"/>
  <c r="AS6" i="10"/>
  <c r="AO8" i="10"/>
  <c r="AO7" i="10" s="1"/>
  <c r="AQ9" i="10"/>
  <c r="AL6" i="10"/>
  <c r="AW6" i="10" s="1"/>
  <c r="AX6" i="10" s="1"/>
  <c r="AT6" i="10"/>
  <c r="AU6" i="10"/>
  <c r="AQ8" i="10"/>
  <c r="AQ7" i="10" s="1"/>
  <c r="AS9" i="10"/>
  <c r="AN6" i="10"/>
  <c r="AV6" i="10"/>
  <c r="AP6" i="10"/>
  <c r="AL8" i="10"/>
  <c r="AT8" i="10"/>
  <c r="AN9" i="10"/>
  <c r="AV9" i="10"/>
  <c r="AO9" i="10"/>
  <c r="AS8" i="10"/>
  <c r="AR6" i="10"/>
  <c r="AI14" i="10"/>
  <c r="AI20" i="10" s="1"/>
  <c r="AG11" i="10"/>
  <c r="AG18" i="10"/>
  <c r="AI15" i="10"/>
  <c r="AG17" i="10"/>
  <c r="AG9" i="10"/>
  <c r="AG15" i="10"/>
  <c r="AG13" i="10"/>
  <c r="AM9" i="10" l="1"/>
  <c r="AP9" i="10"/>
  <c r="AU9" i="10"/>
  <c r="AO6" i="10"/>
  <c r="AN8" i="10"/>
  <c r="AN7" i="10" s="1"/>
  <c r="AN10" i="10" s="1"/>
  <c r="AV8" i="10"/>
  <c r="AV7" i="10" s="1"/>
  <c r="AV10" i="10" s="1"/>
  <c r="AO10" i="10"/>
  <c r="AS7" i="10"/>
  <c r="AS10" i="10" s="1"/>
  <c r="AM6" i="10"/>
  <c r="AU8" i="10"/>
  <c r="AU7" i="10" s="1"/>
  <c r="AU10" i="10" s="1"/>
  <c r="AM8" i="10"/>
  <c r="AM7" i="10" s="1"/>
  <c r="AM10" i="10" s="1"/>
  <c r="AL9" i="10"/>
  <c r="AW9" i="10" s="1"/>
  <c r="AX9" i="10" s="1"/>
  <c r="AR9" i="10"/>
  <c r="AR7" i="10" s="1"/>
  <c r="AR10" i="10" s="1"/>
  <c r="AT9" i="10"/>
  <c r="AT7" i="10" s="1"/>
  <c r="AT10" i="10" s="1"/>
  <c r="AQ6" i="10"/>
  <c r="AR8" i="10"/>
  <c r="AP8" i="10"/>
  <c r="AP7" i="10" s="1"/>
  <c r="AP10" i="10" s="1"/>
  <c r="AW8" i="10"/>
  <c r="AQ10" i="10"/>
  <c r="AL7" i="10" l="1"/>
  <c r="AL10" i="10" s="1"/>
  <c r="AX8" i="10"/>
  <c r="AW7" i="10"/>
  <c r="AX7" i="10" s="1"/>
  <c r="AE14" i="9"/>
  <c r="AF14" i="9"/>
  <c r="C13" i="9" s="1"/>
  <c r="AE15" i="9"/>
  <c r="AF15" i="9"/>
  <c r="AI15" i="9" s="1"/>
  <c r="AB41" i="9" s="1"/>
  <c r="AE16" i="9"/>
  <c r="AF16" i="9"/>
  <c r="C17" i="9" s="1"/>
  <c r="AI16" i="9"/>
  <c r="AB40" i="9"/>
  <c r="AF20" i="9" l="1"/>
  <c r="AG18" i="9" s="1"/>
  <c r="AG16" i="9"/>
  <c r="C15" i="9"/>
  <c r="AI14" i="9"/>
  <c r="AG11" i="9"/>
  <c r="AH14" i="9"/>
  <c r="AW10" i="9"/>
  <c r="AG17" i="9"/>
  <c r="AH15" i="9"/>
  <c r="AG9" i="9"/>
  <c r="AG15" i="9"/>
  <c r="AG13" i="9"/>
  <c r="AG10" i="9" l="1"/>
  <c r="AG19" i="9"/>
  <c r="AH16" i="9"/>
  <c r="AG7" i="9"/>
  <c r="AG12" i="9"/>
  <c r="AG8" i="9"/>
  <c r="AG14" i="9"/>
  <c r="AS6" i="9"/>
  <c r="AO8" i="9"/>
  <c r="AQ9" i="9"/>
  <c r="AL6" i="9"/>
  <c r="AW6" i="9" s="1"/>
  <c r="AX6" i="9" s="1"/>
  <c r="AT6" i="9"/>
  <c r="AP8" i="9"/>
  <c r="AR9" i="9"/>
  <c r="AM6" i="9"/>
  <c r="AU6" i="9"/>
  <c r="AQ8" i="9"/>
  <c r="AS9" i="9"/>
  <c r="AN6" i="9"/>
  <c r="AV6" i="9"/>
  <c r="AR8" i="9"/>
  <c r="AL9" i="9"/>
  <c r="AW9" i="9" s="1"/>
  <c r="AX9" i="9" s="1"/>
  <c r="AT9" i="9"/>
  <c r="AO6" i="9"/>
  <c r="AS8" i="9"/>
  <c r="AM9" i="9"/>
  <c r="AU9" i="9"/>
  <c r="AP6" i="9"/>
  <c r="AL8" i="9"/>
  <c r="AT8" i="9"/>
  <c r="AN9" i="9"/>
  <c r="AV9" i="9"/>
  <c r="AP9" i="9"/>
  <c r="AO9" i="9"/>
  <c r="AM8" i="9"/>
  <c r="AM7" i="9" s="1"/>
  <c r="AV8" i="9"/>
  <c r="AN8" i="9"/>
  <c r="AQ6" i="9"/>
  <c r="AU8" i="9"/>
  <c r="AU7" i="9" s="1"/>
  <c r="AU10" i="9" s="1"/>
  <c r="AR6" i="9"/>
  <c r="AB46" i="9"/>
  <c r="AB56" i="9" s="1"/>
  <c r="AI20" i="9"/>
  <c r="AV7" i="9" l="1"/>
  <c r="AV10" i="9" s="1"/>
  <c r="AN7" i="9"/>
  <c r="AN10" i="9" s="1"/>
  <c r="AR7" i="9"/>
  <c r="AR10" i="9" s="1"/>
  <c r="AP7" i="9"/>
  <c r="AP10" i="9" s="1"/>
  <c r="AT7" i="9"/>
  <c r="AT10" i="9" s="1"/>
  <c r="AW8" i="9"/>
  <c r="AL7" i="9"/>
  <c r="AL10" i="9" s="1"/>
  <c r="AO7" i="9"/>
  <c r="AO10" i="9" s="1"/>
  <c r="AM10" i="9"/>
  <c r="AS7" i="9"/>
  <c r="AS10" i="9" s="1"/>
  <c r="AQ7" i="9"/>
  <c r="AQ10" i="9" s="1"/>
  <c r="AX8" i="9" l="1"/>
  <c r="AW7" i="9"/>
  <c r="AX7" i="9" s="1"/>
  <c r="AE8" i="13"/>
  <c r="AF8" i="13"/>
  <c r="C15" i="13" s="1"/>
  <c r="AF9" i="13"/>
  <c r="AE11" i="13"/>
  <c r="AF11" i="13"/>
  <c r="AE14" i="13"/>
  <c r="AF14" i="13"/>
  <c r="AI14" i="13" s="1"/>
  <c r="AB46" i="13" s="1"/>
  <c r="AE15" i="13"/>
  <c r="AF15" i="13"/>
  <c r="AI15" i="13" s="1"/>
  <c r="AB41" i="13" s="1"/>
  <c r="AB40" i="13" s="1"/>
  <c r="AE16" i="13"/>
  <c r="AF16" i="13"/>
  <c r="C21" i="13" s="1"/>
  <c r="C19" i="13"/>
  <c r="AI11" i="13" l="1"/>
  <c r="AF20" i="13"/>
  <c r="AG11" i="13" s="1"/>
  <c r="C17" i="13"/>
  <c r="AI16" i="13"/>
  <c r="C13" i="13"/>
  <c r="AI9" i="13"/>
  <c r="AI8" i="13"/>
  <c r="AG8" i="13" l="1"/>
  <c r="AH14" i="13"/>
  <c r="AG10" i="13"/>
  <c r="AG19" i="13"/>
  <c r="AG7" i="13"/>
  <c r="AG12" i="13"/>
  <c r="AG13" i="13"/>
  <c r="AW10" i="13"/>
  <c r="AG15" i="13"/>
  <c r="AH15" i="13"/>
  <c r="AG17" i="13"/>
  <c r="AG14" i="13"/>
  <c r="AG18" i="13"/>
  <c r="AG9" i="13"/>
  <c r="AI20" i="13"/>
  <c r="AB45" i="13"/>
  <c r="AB56" i="13" s="1"/>
  <c r="AH16" i="13"/>
  <c r="AG16" i="13"/>
  <c r="AO6" i="13" l="1"/>
  <c r="AP8" i="13"/>
  <c r="AP9" i="13"/>
  <c r="AP6" i="13"/>
  <c r="AQ8" i="13"/>
  <c r="AQ9" i="13"/>
  <c r="AQ6" i="13"/>
  <c r="AR8" i="13"/>
  <c r="AR7" i="13" s="1"/>
  <c r="AR10" i="13" s="1"/>
  <c r="AR9" i="13"/>
  <c r="AR6" i="13"/>
  <c r="AS8" i="13"/>
  <c r="AS9" i="13"/>
  <c r="AS6" i="13"/>
  <c r="AL8" i="13"/>
  <c r="AT8" i="13"/>
  <c r="AT7" i="13" s="1"/>
  <c r="AT10" i="13" s="1"/>
  <c r="AL9" i="13"/>
  <c r="AW9" i="13" s="1"/>
  <c r="AX9" i="13" s="1"/>
  <c r="AT9" i="13"/>
  <c r="AL6" i="13"/>
  <c r="AW6" i="13" s="1"/>
  <c r="AX6" i="13" s="1"/>
  <c r="AT6" i="13"/>
  <c r="AM8" i="13"/>
  <c r="AU8" i="13"/>
  <c r="AM9" i="13"/>
  <c r="AU9" i="13"/>
  <c r="AM6" i="13"/>
  <c r="AU6" i="13"/>
  <c r="AN8" i="13"/>
  <c r="AV8" i="13"/>
  <c r="AN9" i="13"/>
  <c r="AV9" i="13"/>
  <c r="AV6" i="13"/>
  <c r="AO9" i="13"/>
  <c r="AN6" i="13"/>
  <c r="AO8" i="13"/>
  <c r="AQ7" i="13" l="1"/>
  <c r="AQ10" i="13" s="1"/>
  <c r="AP7" i="13"/>
  <c r="AP10" i="13" s="1"/>
  <c r="AU7" i="13"/>
  <c r="AU10" i="13" s="1"/>
  <c r="AM7" i="13"/>
  <c r="AM10" i="13" s="1"/>
  <c r="AL7" i="13"/>
  <c r="AL10" i="13" s="1"/>
  <c r="AW8" i="13"/>
  <c r="AV7" i="13"/>
  <c r="AV10" i="13" s="1"/>
  <c r="AS7" i="13"/>
  <c r="AS10" i="13" s="1"/>
  <c r="AN7" i="13"/>
  <c r="AN10" i="13" s="1"/>
  <c r="AO7" i="13"/>
  <c r="AO10" i="13" s="1"/>
  <c r="AX8" i="13" l="1"/>
  <c r="AW7" i="13"/>
  <c r="AX7" i="13" s="1"/>
  <c r="AE8" i="18"/>
  <c r="AF8" i="18"/>
  <c r="AF9" i="18"/>
  <c r="AE11" i="18"/>
  <c r="AF11" i="18"/>
  <c r="AE14" i="18"/>
  <c r="AF14" i="18"/>
  <c r="AE15" i="18"/>
  <c r="AF15" i="18"/>
  <c r="AI15" i="18"/>
  <c r="AE16" i="18"/>
  <c r="AF16" i="18"/>
  <c r="AI16" i="18" s="1"/>
  <c r="C17" i="18"/>
  <c r="C19" i="18"/>
  <c r="AB41" i="18"/>
  <c r="AB40" i="18" s="1"/>
  <c r="AG11" i="18" l="1"/>
  <c r="AF20" i="18"/>
  <c r="AW10" i="18" s="1"/>
  <c r="C15" i="18"/>
  <c r="AL6" i="18"/>
  <c r="AW6" i="18" s="1"/>
  <c r="AX6" i="18" s="1"/>
  <c r="AT6" i="18"/>
  <c r="AM8" i="18"/>
  <c r="AU8" i="18"/>
  <c r="AM9" i="18"/>
  <c r="AU9" i="18"/>
  <c r="AM6" i="18"/>
  <c r="AU6" i="18"/>
  <c r="AN8" i="18"/>
  <c r="AV8" i="18"/>
  <c r="AV7" i="18" s="1"/>
  <c r="AV10" i="18" s="1"/>
  <c r="AN9" i="18"/>
  <c r="AV9" i="18"/>
  <c r="AN6" i="18"/>
  <c r="AV6" i="18"/>
  <c r="AO8" i="18"/>
  <c r="AO9" i="18"/>
  <c r="AO6" i="18"/>
  <c r="AP8" i="18"/>
  <c r="AP9" i="18"/>
  <c r="AP6" i="18"/>
  <c r="AQ8" i="18"/>
  <c r="AQ9" i="18"/>
  <c r="AQ6" i="18"/>
  <c r="AR8" i="18"/>
  <c r="AR9" i="18"/>
  <c r="AR6" i="18"/>
  <c r="AS8" i="18"/>
  <c r="AS9" i="18"/>
  <c r="AS6" i="18"/>
  <c r="AL8" i="18"/>
  <c r="AT8" i="18"/>
  <c r="AL9" i="18"/>
  <c r="AW9" i="18" s="1"/>
  <c r="AX9" i="18" s="1"/>
  <c r="AT9" i="18"/>
  <c r="AG13" i="18"/>
  <c r="AH16" i="18"/>
  <c r="C13" i="18"/>
  <c r="AI9" i="18"/>
  <c r="AI8" i="18"/>
  <c r="AG16" i="18"/>
  <c r="AG12" i="18"/>
  <c r="AG7" i="18"/>
  <c r="AG19" i="18"/>
  <c r="AI14" i="18"/>
  <c r="AB46" i="18" s="1"/>
  <c r="AI11" i="18"/>
  <c r="AG10" i="18"/>
  <c r="AH14" i="18"/>
  <c r="AG18" i="18"/>
  <c r="AG17" i="18"/>
  <c r="AH15" i="18"/>
  <c r="AG15" i="18"/>
  <c r="AN7" i="18" l="1"/>
  <c r="AN10" i="18" s="1"/>
  <c r="AP7" i="18"/>
  <c r="AP10" i="18" s="1"/>
  <c r="AR7" i="18"/>
  <c r="AR10" i="18" s="1"/>
  <c r="AG14" i="18"/>
  <c r="AQ7" i="18"/>
  <c r="AQ10" i="18" s="1"/>
  <c r="AG8" i="18"/>
  <c r="AT7" i="18"/>
  <c r="AT10" i="18" s="1"/>
  <c r="AG9" i="18"/>
  <c r="AB45" i="18"/>
  <c r="AB56" i="18" s="1"/>
  <c r="AI20" i="18"/>
  <c r="AW8" i="18"/>
  <c r="AL7" i="18"/>
  <c r="AL10" i="18" s="1"/>
  <c r="AU7" i="18"/>
  <c r="AU10" i="18" s="1"/>
  <c r="AO7" i="18"/>
  <c r="AO10" i="18" s="1"/>
  <c r="AS7" i="18"/>
  <c r="AS10" i="18" s="1"/>
  <c r="AM7" i="18"/>
  <c r="AM10" i="18" s="1"/>
  <c r="AW7" i="18" l="1"/>
  <c r="AX7" i="18" s="1"/>
  <c r="AX8" i="18"/>
  <c r="AE11" i="19"/>
  <c r="AF11" i="19"/>
  <c r="AE14" i="19"/>
  <c r="AF14" i="19"/>
  <c r="AE15" i="19"/>
  <c r="AF15" i="19"/>
  <c r="C15" i="19" s="1"/>
  <c r="AI15" i="19"/>
  <c r="AE16" i="19"/>
  <c r="AF16" i="19"/>
  <c r="C17" i="19" s="1"/>
  <c r="AF20" i="19"/>
  <c r="AG19" i="19" s="1"/>
  <c r="AB41" i="19"/>
  <c r="AB40" i="19" s="1"/>
  <c r="AH14" i="19" l="1"/>
  <c r="AG11" i="19"/>
  <c r="AG16" i="19"/>
  <c r="AW10" i="19"/>
  <c r="AR6" i="19" s="1"/>
  <c r="AG17" i="19"/>
  <c r="AG15" i="19"/>
  <c r="AG8" i="19"/>
  <c r="AM9" i="19"/>
  <c r="AG18" i="19"/>
  <c r="AG14" i="19"/>
  <c r="AO9" i="19"/>
  <c r="AU8" i="19"/>
  <c r="AU7" i="19" s="1"/>
  <c r="AM8" i="19"/>
  <c r="AG7" i="19"/>
  <c r="AQ6" i="19"/>
  <c r="AH15" i="19"/>
  <c r="AV9" i="19"/>
  <c r="AN9" i="19"/>
  <c r="AT8" i="19"/>
  <c r="AT7" i="19" s="1"/>
  <c r="AT10" i="19" s="1"/>
  <c r="AL8" i="19"/>
  <c r="AP6" i="19"/>
  <c r="AU9" i="19"/>
  <c r="AO6" i="19"/>
  <c r="AI16" i="19"/>
  <c r="AG13" i="19"/>
  <c r="AT9" i="19"/>
  <c r="AL9" i="19"/>
  <c r="AW9" i="19" s="1"/>
  <c r="AX9" i="19" s="1"/>
  <c r="AR8" i="19"/>
  <c r="AV6" i="19"/>
  <c r="AN6" i="19"/>
  <c r="AH16" i="19"/>
  <c r="C13" i="19"/>
  <c r="AS9" i="19"/>
  <c r="AG9" i="19"/>
  <c r="AQ8" i="19"/>
  <c r="AQ7" i="19" s="1"/>
  <c r="AQ10" i="19" s="1"/>
  <c r="AU6" i="19"/>
  <c r="AM6" i="19"/>
  <c r="AG12" i="19"/>
  <c r="AR9" i="19"/>
  <c r="AP8" i="19"/>
  <c r="AP7" i="19" s="1"/>
  <c r="AP10" i="19" s="1"/>
  <c r="AT6" i="19"/>
  <c r="AL6" i="19"/>
  <c r="AW6" i="19" s="1"/>
  <c r="AX6" i="19" s="1"/>
  <c r="AI14" i="19"/>
  <c r="AB46" i="19" s="1"/>
  <c r="AI11" i="19"/>
  <c r="AG10" i="19"/>
  <c r="AQ9" i="19"/>
  <c r="AO8" i="19"/>
  <c r="AO7" i="19" s="1"/>
  <c r="AO10" i="19" s="1"/>
  <c r="AS6" i="19"/>
  <c r="AS8" i="19"/>
  <c r="AS7" i="19" s="1"/>
  <c r="AP9" i="19"/>
  <c r="AV8" i="19"/>
  <c r="AV7" i="19" s="1"/>
  <c r="AV10" i="19" s="1"/>
  <c r="AN8" i="19"/>
  <c r="AN7" i="19" s="1"/>
  <c r="AN10" i="19" s="1"/>
  <c r="AR7" i="19" l="1"/>
  <c r="AR10" i="19" s="1"/>
  <c r="AM7" i="19"/>
  <c r="AM10" i="19" s="1"/>
  <c r="AL7" i="19"/>
  <c r="AL10" i="19" s="1"/>
  <c r="AW8" i="19"/>
  <c r="AU10" i="19"/>
  <c r="AI20" i="19"/>
  <c r="AB45" i="19"/>
  <c r="AB56" i="19" s="1"/>
  <c r="AS10" i="19"/>
  <c r="AX8" i="19" l="1"/>
  <c r="AW7" i="19"/>
  <c r="AX7" i="19" s="1"/>
  <c r="AE11" i="21" l="1"/>
  <c r="AF11" i="21"/>
  <c r="AE14" i="21"/>
  <c r="AF14" i="21"/>
  <c r="AE15" i="21"/>
  <c r="AF15" i="21"/>
  <c r="C15" i="21" s="1"/>
  <c r="AE16" i="21"/>
  <c r="AF16" i="21"/>
  <c r="C17" i="21" s="1"/>
  <c r="AI15" i="21" l="1"/>
  <c r="AB41" i="21" s="1"/>
  <c r="AB40" i="21" s="1"/>
  <c r="AI16" i="21"/>
  <c r="C13" i="21"/>
  <c r="AF20" i="21"/>
  <c r="AI14" i="21"/>
  <c r="AB46" i="21" s="1"/>
  <c r="AI11" i="21"/>
  <c r="AI20" i="21" l="1"/>
  <c r="AB45" i="21"/>
  <c r="AB56" i="21" s="1"/>
  <c r="AG19" i="21"/>
  <c r="AG10" i="21"/>
  <c r="AG12" i="21"/>
  <c r="AG9" i="21"/>
  <c r="AH16" i="21"/>
  <c r="AG18" i="21"/>
  <c r="AG13" i="21"/>
  <c r="AG14" i="21"/>
  <c r="AG8" i="21"/>
  <c r="AW10" i="21"/>
  <c r="AG15" i="21"/>
  <c r="AG7" i="21"/>
  <c r="AH15" i="21"/>
  <c r="AG17" i="21"/>
  <c r="AH14" i="21"/>
  <c r="AG16" i="21"/>
  <c r="AG11" i="21"/>
  <c r="AR6" i="21" l="1"/>
  <c r="AN8" i="21"/>
  <c r="AV8" i="21"/>
  <c r="AP9" i="21"/>
  <c r="AS6" i="21"/>
  <c r="AO8" i="21"/>
  <c r="AQ9" i="21"/>
  <c r="AO9" i="21"/>
  <c r="AL6" i="21"/>
  <c r="AW6" i="21" s="1"/>
  <c r="AX6" i="21" s="1"/>
  <c r="AT6" i="21"/>
  <c r="AP8" i="21"/>
  <c r="AP7" i="21" s="1"/>
  <c r="AR9" i="21"/>
  <c r="AM6" i="21"/>
  <c r="AU6" i="21"/>
  <c r="AQ8" i="21"/>
  <c r="AQ7" i="21" s="1"/>
  <c r="AS9" i="21"/>
  <c r="AN6" i="21"/>
  <c r="AV6" i="21"/>
  <c r="AR8" i="21"/>
  <c r="AR7" i="21" s="1"/>
  <c r="AR10" i="21" s="1"/>
  <c r="AL9" i="21"/>
  <c r="AW9" i="21" s="1"/>
  <c r="AX9" i="21" s="1"/>
  <c r="AT9" i="21"/>
  <c r="AO6" i="21"/>
  <c r="AS8" i="21"/>
  <c r="AM9" i="21"/>
  <c r="AU9" i="21"/>
  <c r="AP6" i="21"/>
  <c r="AL8" i="21"/>
  <c r="AT8" i="21"/>
  <c r="AN9" i="21"/>
  <c r="AV9" i="21"/>
  <c r="AQ6" i="21"/>
  <c r="AM8" i="21"/>
  <c r="AM7" i="21" s="1"/>
  <c r="AM10" i="21" s="1"/>
  <c r="AU8" i="21"/>
  <c r="AU7" i="21" s="1"/>
  <c r="AP10" i="21" l="1"/>
  <c r="AS7" i="21"/>
  <c r="AS10" i="21" s="1"/>
  <c r="AQ10" i="21"/>
  <c r="AO7" i="21"/>
  <c r="AO10" i="21" s="1"/>
  <c r="AT7" i="21"/>
  <c r="AT10" i="21" s="1"/>
  <c r="AL7" i="21"/>
  <c r="AL10" i="21" s="1"/>
  <c r="AW8" i="21"/>
  <c r="AV7" i="21"/>
  <c r="AV10" i="21" s="1"/>
  <c r="AN7" i="21"/>
  <c r="AN10" i="21" s="1"/>
  <c r="AU10" i="21"/>
  <c r="AX8" i="21" l="1"/>
  <c r="AW7" i="21"/>
  <c r="AX7" i="21" s="1"/>
  <c r="AE8" i="22"/>
  <c r="AF8" i="22"/>
  <c r="AI8" i="22" s="1"/>
  <c r="AE11" i="22"/>
  <c r="AF11" i="22"/>
  <c r="AE14" i="22"/>
  <c r="AF14" i="22"/>
  <c r="AE15" i="22"/>
  <c r="AF15" i="22"/>
  <c r="AI15" i="22"/>
  <c r="AB41" i="22" s="1"/>
  <c r="AB40" i="22" s="1"/>
  <c r="AE16" i="22"/>
  <c r="AF16" i="22"/>
  <c r="AF20" i="22"/>
  <c r="AW10" i="22" s="1"/>
  <c r="AI16" i="22" l="1"/>
  <c r="AG14" i="22"/>
  <c r="AG11" i="22"/>
  <c r="AR6" i="22"/>
  <c r="AS8" i="22"/>
  <c r="AM9" i="22"/>
  <c r="AU9" i="22"/>
  <c r="AS6" i="22"/>
  <c r="AL8" i="22"/>
  <c r="AT8" i="22"/>
  <c r="AN9" i="22"/>
  <c r="AV9" i="22"/>
  <c r="AL6" i="22"/>
  <c r="AW6" i="22" s="1"/>
  <c r="AX6" i="22" s="1"/>
  <c r="AT6" i="22"/>
  <c r="AM8" i="22"/>
  <c r="AU8" i="22"/>
  <c r="AO9" i="22"/>
  <c r="AM6" i="22"/>
  <c r="AU6" i="22"/>
  <c r="AN8" i="22"/>
  <c r="AN7" i="22" s="1"/>
  <c r="AV8" i="22"/>
  <c r="AP9" i="22"/>
  <c r="AN6" i="22"/>
  <c r="AV6" i="22"/>
  <c r="AO8" i="22"/>
  <c r="AO7" i="22" s="1"/>
  <c r="AO10" i="22" s="1"/>
  <c r="AQ9" i="22"/>
  <c r="AO6" i="22"/>
  <c r="AP8" i="22"/>
  <c r="AR9" i="22"/>
  <c r="AP6" i="22"/>
  <c r="AQ8" i="22"/>
  <c r="AS9" i="22"/>
  <c r="AQ6" i="22"/>
  <c r="AR8" i="22"/>
  <c r="AL9" i="22"/>
  <c r="AW9" i="22" s="1"/>
  <c r="AX9" i="22" s="1"/>
  <c r="AT9" i="22"/>
  <c r="AG13" i="22"/>
  <c r="AG8" i="22"/>
  <c r="AG7" i="22"/>
  <c r="AH16" i="22"/>
  <c r="C13" i="22"/>
  <c r="AG9" i="22"/>
  <c r="AG16" i="22"/>
  <c r="AG12" i="22"/>
  <c r="AG19" i="22"/>
  <c r="AI14" i="22"/>
  <c r="AB46" i="22" s="1"/>
  <c r="AI11" i="22"/>
  <c r="AB45" i="22" s="1"/>
  <c r="AB56" i="22" s="1"/>
  <c r="AG10" i="22"/>
  <c r="AH14" i="22"/>
  <c r="AG18" i="22"/>
  <c r="AG17" i="22"/>
  <c r="AH15" i="22"/>
  <c r="AG15" i="22"/>
  <c r="AQ7" i="22" l="1"/>
  <c r="AM7" i="22"/>
  <c r="AM10" i="22" s="1"/>
  <c r="AP7" i="22"/>
  <c r="AP10" i="22" s="1"/>
  <c r="AV7" i="22"/>
  <c r="AV10" i="22" s="1"/>
  <c r="AU7" i="22"/>
  <c r="AU10" i="22" s="1"/>
  <c r="AL7" i="22"/>
  <c r="AL10" i="22" s="1"/>
  <c r="AW8" i="22"/>
  <c r="AQ10" i="22"/>
  <c r="AS7" i="22"/>
  <c r="AS10" i="22" s="1"/>
  <c r="AN10" i="22"/>
  <c r="AI20" i="22"/>
  <c r="AR7" i="22"/>
  <c r="AR10" i="22" s="1"/>
  <c r="AT7" i="22"/>
  <c r="AT10" i="22" s="1"/>
  <c r="AW7" i="22" l="1"/>
  <c r="AX7" i="22" s="1"/>
  <c r="AX8" i="22"/>
  <c r="AE8" i="20" l="1"/>
  <c r="AF8" i="20"/>
  <c r="AI8" i="20" s="1"/>
  <c r="AE10" i="20"/>
  <c r="AF10" i="20"/>
  <c r="AE11" i="20"/>
  <c r="AF11" i="20"/>
  <c r="C23" i="20" s="1"/>
  <c r="AE14" i="20"/>
  <c r="AF14" i="20"/>
  <c r="AE15" i="20"/>
  <c r="AF15" i="20"/>
  <c r="AI15" i="20"/>
  <c r="AB41" i="20" s="1"/>
  <c r="AB40" i="20" s="1"/>
  <c r="AE16" i="20"/>
  <c r="AF16" i="20"/>
  <c r="AI16" i="20"/>
  <c r="C17" i="20"/>
  <c r="C19" i="20"/>
  <c r="C13" i="20" l="1"/>
  <c r="AF20" i="20"/>
  <c r="AG15" i="20" s="1"/>
  <c r="AI14" i="20"/>
  <c r="AB46" i="20" s="1"/>
  <c r="AI11" i="20"/>
  <c r="AI10" i="20"/>
  <c r="AI20" i="20" s="1"/>
  <c r="C21" i="20"/>
  <c r="C15" i="20"/>
  <c r="AH14" i="20" l="1"/>
  <c r="AH15" i="20"/>
  <c r="AG18" i="20"/>
  <c r="AW10" i="20"/>
  <c r="AG9" i="20"/>
  <c r="AG13" i="20"/>
  <c r="AG17" i="20"/>
  <c r="AG14" i="20"/>
  <c r="AG7" i="20"/>
  <c r="AG19" i="20"/>
  <c r="AG12" i="20"/>
  <c r="AG16" i="20"/>
  <c r="AH16" i="20"/>
  <c r="AG11" i="20"/>
  <c r="AG8" i="20"/>
  <c r="AB45" i="20"/>
  <c r="AB56" i="20" s="1"/>
  <c r="AG10" i="20"/>
  <c r="AT6" i="20" l="1"/>
  <c r="AL6" i="20"/>
  <c r="AW6" i="20" s="1"/>
  <c r="AX6" i="20" s="1"/>
  <c r="AO9" i="20"/>
  <c r="AM6" i="20"/>
  <c r="AU6" i="20"/>
  <c r="AN8" i="20"/>
  <c r="AV8" i="20"/>
  <c r="AP9" i="20"/>
  <c r="AQ9" i="20"/>
  <c r="AR9" i="20"/>
  <c r="AN6" i="20"/>
  <c r="AV6" i="20"/>
  <c r="AO8" i="20"/>
  <c r="AO7" i="20" s="1"/>
  <c r="AO6" i="20"/>
  <c r="AP6" i="20"/>
  <c r="AQ8" i="20"/>
  <c r="AS9" i="20"/>
  <c r="AM9" i="20"/>
  <c r="AM8" i="20"/>
  <c r="AU8" i="20"/>
  <c r="AP8" i="20"/>
  <c r="AQ6" i="20"/>
  <c r="AR8" i="20"/>
  <c r="AL9" i="20"/>
  <c r="AW9" i="20" s="1"/>
  <c r="AX9" i="20" s="1"/>
  <c r="AT9" i="20"/>
  <c r="AR6" i="20"/>
  <c r="AS8" i="20"/>
  <c r="AU9" i="20"/>
  <c r="AS6" i="20"/>
  <c r="AL8" i="20"/>
  <c r="AT8" i="20"/>
  <c r="AN9" i="20"/>
  <c r="AV9" i="20"/>
  <c r="AN7" i="20" l="1"/>
  <c r="AN10" i="20" s="1"/>
  <c r="AP7" i="20"/>
  <c r="AP10" i="20" s="1"/>
  <c r="AQ7" i="20"/>
  <c r="AQ10" i="20" s="1"/>
  <c r="AT7" i="20"/>
  <c r="AT10" i="20" s="1"/>
  <c r="AR7" i="20"/>
  <c r="AR10" i="20" s="1"/>
  <c r="AV7" i="20"/>
  <c r="AV10" i="20" s="1"/>
  <c r="AO10" i="20"/>
  <c r="AW8" i="20"/>
  <c r="AL7" i="20"/>
  <c r="AL10" i="20" s="1"/>
  <c r="AU7" i="20"/>
  <c r="AU10" i="20" s="1"/>
  <c r="AS7" i="20"/>
  <c r="AS10" i="20" s="1"/>
  <c r="AM7" i="20"/>
  <c r="AM10" i="20" s="1"/>
  <c r="AX8" i="20" l="1"/>
  <c r="AW7" i="20"/>
  <c r="AX7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tc={6BC63730-F151-4FB6-A052-FF26154F06DB}</author>
  </authors>
  <commentList>
    <comment ref="K19" authorId="0" shapeId="0" xr:uid="{6BC63730-F151-4FB6-A052-FF26154F06DB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 data de fim não pode ser posterior a 31.12.2022, ou 30.06.2023 no caso do Aviso 04/SAMA2020/2019</t>
      </text>
    </comment>
  </commentList>
</comments>
</file>

<file path=xl/sharedStrings.xml><?xml version="1.0" encoding="utf-8"?>
<sst xmlns="http://schemas.openxmlformats.org/spreadsheetml/2006/main" count="1822" uniqueCount="620">
  <si>
    <t>Aviso 01/SAMA2020/2015</t>
  </si>
  <si>
    <t>Aviso 03/SAMA2020/2016</t>
  </si>
  <si>
    <t>Aviso 02/SAMA2020/2017</t>
  </si>
  <si>
    <t>Aviso 02/SAMA2020/2018</t>
  </si>
  <si>
    <t>Aviso 01/SAMA2020/2019</t>
  </si>
  <si>
    <t>Aviso 02/SAMA2020/2019</t>
  </si>
  <si>
    <t>Aviso 03/SAMA2020/2019</t>
  </si>
  <si>
    <t>Aviso 04/SAMA2020/2019</t>
  </si>
  <si>
    <t>Nº Doc</t>
  </si>
  <si>
    <t>Designação</t>
  </si>
  <si>
    <t>Elegível</t>
  </si>
  <si>
    <t>Ativid.</t>
  </si>
  <si>
    <t>Entidade Beneficiária</t>
  </si>
  <si>
    <t>Local.</t>
  </si>
  <si>
    <t>Concelho</t>
  </si>
  <si>
    <t>Aquisição de equipamento informático</t>
  </si>
  <si>
    <t>Aquisição de software</t>
  </si>
  <si>
    <t>Aquisição de serviços a terceiros - Assistência Técnica e Consultoria</t>
  </si>
  <si>
    <t>101</t>
  </si>
  <si>
    <t>102</t>
  </si>
  <si>
    <t>103</t>
  </si>
  <si>
    <t>104</t>
  </si>
  <si>
    <t>Aquisição, implementação, e prestação de serviços, infraestruturas e equipamentos de comunicações</t>
  </si>
  <si>
    <t>105</t>
  </si>
  <si>
    <t>106</t>
  </si>
  <si>
    <t>Aquisição de equipamento básico</t>
  </si>
  <si>
    <t>107</t>
  </si>
  <si>
    <t>Propriedade intelectual e industrial dos resultados da operação</t>
  </si>
  <si>
    <t>108</t>
  </si>
  <si>
    <t>Promoção e divulgação da operação</t>
  </si>
  <si>
    <t>109</t>
  </si>
  <si>
    <t>Despesas com pessoal técnico do beneficiário</t>
  </si>
  <si>
    <t/>
  </si>
  <si>
    <t>Obras de remodelação e adaptação de edifícios (Apenas Lojas do Cidadão)</t>
  </si>
  <si>
    <t>Aquisição e adaptação de veículos automóveis (Apenas Unidades Móveis Lojas do Cidadão)</t>
  </si>
  <si>
    <t>199</t>
  </si>
  <si>
    <t>Outras Despesas elegíveis</t>
  </si>
  <si>
    <t>Classificação POCP/SIFSE</t>
  </si>
  <si>
    <t>Diferencial</t>
  </si>
  <si>
    <t>Fundamentação</t>
  </si>
  <si>
    <t>Rubrica</t>
  </si>
  <si>
    <t>Elegível c/ limite</t>
  </si>
  <si>
    <t>Elegível Corrigido</t>
  </si>
  <si>
    <t>Valor</t>
  </si>
  <si>
    <t>%</t>
  </si>
  <si>
    <t>Limite</t>
  </si>
  <si>
    <t>TOTAL</t>
  </si>
  <si>
    <t>RUBRICAS</t>
  </si>
  <si>
    <t>Total</t>
  </si>
  <si>
    <t>% Invest.</t>
  </si>
  <si>
    <t>Comparticipação FEDER/FSE</t>
  </si>
  <si>
    <t>Comparticipação Nacional</t>
  </si>
  <si>
    <t>Outra Comparticipação (Âmbito Territorial)</t>
  </si>
  <si>
    <t>FINANCIAMENTO TOTAL</t>
  </si>
  <si>
    <t>INVESTIMENTO TOTAL</t>
  </si>
  <si>
    <t>INVESTIMENTO ELEGÍVEL (sem limites)</t>
  </si>
  <si>
    <t>Validações de limites</t>
  </si>
  <si>
    <t>Pessoal técnico do beneficiário</t>
  </si>
  <si>
    <t>Nº</t>
  </si>
  <si>
    <t>NIF</t>
  </si>
  <si>
    <t>Nome</t>
  </si>
  <si>
    <t>Categoria Profissional</t>
  </si>
  <si>
    <t>Nível de Qualificação</t>
  </si>
  <si>
    <t>Estab.</t>
  </si>
  <si>
    <t>Conteúdo Funcional da Participação</t>
  </si>
  <si>
    <t>Taxa de Encargos Sociais</t>
  </si>
  <si>
    <t>Horas de Trabalho Semanais</t>
  </si>
  <si>
    <t>Remuneração Bruta Mensal</t>
  </si>
  <si>
    <t>Remuneração Mensal</t>
  </si>
  <si>
    <t>Custo/hora</t>
  </si>
  <si>
    <t>Nº Horas (Originais)</t>
  </si>
  <si>
    <t>Custo</t>
  </si>
  <si>
    <t>Zé</t>
  </si>
  <si>
    <t>Dirigente</t>
  </si>
  <si>
    <t>Nível 6</t>
  </si>
  <si>
    <t>1- AMA</t>
  </si>
  <si>
    <t>Coordenação de Iniciativas e validação</t>
  </si>
  <si>
    <t>x/SAMA/20xx - SAMA (TIC)</t>
  </si>
  <si>
    <t>Aviso</t>
  </si>
  <si>
    <t>Encargos das instalações</t>
  </si>
  <si>
    <t>Limpeza e higiene</t>
  </si>
  <si>
    <t>Conservação de bens</t>
  </si>
  <si>
    <t>Locação de edifícios</t>
  </si>
  <si>
    <t>Locação de material de informática</t>
  </si>
  <si>
    <t>Locação de material de transporte</t>
  </si>
  <si>
    <t>Locação de outros bens</t>
  </si>
  <si>
    <t>Comunicações</t>
  </si>
  <si>
    <t>Transportes</t>
  </si>
  <si>
    <t>Representação dos serviços</t>
  </si>
  <si>
    <t>Seguros</t>
  </si>
  <si>
    <t>Deslocações e estadas</t>
  </si>
  <si>
    <t>Estudos, pareceres, projetos e consultadoria</t>
  </si>
  <si>
    <t>Formação</t>
  </si>
  <si>
    <t>Seminários, exposições e similares</t>
  </si>
  <si>
    <t>Publicidade</t>
  </si>
  <si>
    <t>Vigilância e segurança</t>
  </si>
  <si>
    <t>Assistência técnica</t>
  </si>
  <si>
    <t>Outros trabalhos especializados</t>
  </si>
  <si>
    <t>Utilização de infraestruturas de transportes</t>
  </si>
  <si>
    <t>Outros serviços</t>
  </si>
  <si>
    <t>Terrenos</t>
  </si>
  <si>
    <t>Habitações</t>
  </si>
  <si>
    <t>Edifícios</t>
  </si>
  <si>
    <t>Construções diversas</t>
  </si>
  <si>
    <t>Melhoramentos fundiários</t>
  </si>
  <si>
    <t>Material de transporte</t>
  </si>
  <si>
    <t>Equipamento de informática</t>
  </si>
  <si>
    <t>Software informático</t>
  </si>
  <si>
    <t>Equipamento administrativo</t>
  </si>
  <si>
    <t>Equipamento básico</t>
  </si>
  <si>
    <t>Ferramentas e utensílios</t>
  </si>
  <si>
    <t>Investimentos incorpóreos</t>
  </si>
  <si>
    <t>Outros investimentos</t>
  </si>
  <si>
    <t>Classificação POCP</t>
  </si>
  <si>
    <t>Nº Inv</t>
  </si>
  <si>
    <t>Formação de recursos humanos</t>
  </si>
  <si>
    <t>Ano</t>
  </si>
  <si>
    <t>Sim</t>
  </si>
  <si>
    <t>Não</t>
  </si>
  <si>
    <t>ESTRUTURA DE FINANCIAMENTO</t>
  </si>
  <si>
    <t>CORREÇÃO DO ELEGÍVEL</t>
  </si>
  <si>
    <t>MAPA DE INVESTIMENTOS</t>
  </si>
  <si>
    <t xml:space="preserve">   Outras Fontes</t>
  </si>
  <si>
    <t>INVESTIMENTO EM NUT II - LISBOA E ALGARVE</t>
  </si>
  <si>
    <t>Não Elegível (corrigido)</t>
  </si>
  <si>
    <t>% face às demais despesas elegíveis</t>
  </si>
  <si>
    <t>POCI-05-5762-FSE-000001</t>
  </si>
  <si>
    <t>POCI-05-5762-FSE-000002</t>
  </si>
  <si>
    <t>POCI-05-5762-FSE-000003</t>
  </si>
  <si>
    <t>POCI-05-5762-FSE-000007</t>
  </si>
  <si>
    <t>POCI-05-5762-FSE-000009</t>
  </si>
  <si>
    <t>POCI-05-5762-FSE-000012</t>
  </si>
  <si>
    <t>POCI-05-5762-FSE-000013</t>
  </si>
  <si>
    <t>POCI-05-5762-FSE-000014</t>
  </si>
  <si>
    <t>POCI-05-5762-FSE-000015</t>
  </si>
  <si>
    <t>POCI-05-5762-FSE-000018</t>
  </si>
  <si>
    <t>POCI-05-5762-FSE-000022</t>
  </si>
  <si>
    <t>POCI-05-5762-FSE-000023</t>
  </si>
  <si>
    <t>POCI-05-5762-FSE-000024</t>
  </si>
  <si>
    <t>POCI-05-5762-FSE-000025</t>
  </si>
  <si>
    <t>POCI-05-5762-FSE-000027</t>
  </si>
  <si>
    <t>POCI-05-5762-FSE-000028</t>
  </si>
  <si>
    <t>POCI-05-5762-FSE-000030</t>
  </si>
  <si>
    <t>POCI-05-5762-FSE-000031</t>
  </si>
  <si>
    <t>POCI-05-5762-FSE-000033</t>
  </si>
  <si>
    <t>POCI-05-5762-FSE-000034</t>
  </si>
  <si>
    <t>POCI-05-5762-FSE-000035</t>
  </si>
  <si>
    <t>POCI-05-5762-FSE-000036</t>
  </si>
  <si>
    <t>POCI-05-5762-FSE-000037</t>
  </si>
  <si>
    <t>POCI-05-5762-FSE-000038</t>
  </si>
  <si>
    <t>POCI-05-5762-FSE-000039</t>
  </si>
  <si>
    <t>POCI-05-5762-FSE-000043</t>
  </si>
  <si>
    <t>POCI-05-5762-FSE-000044</t>
  </si>
  <si>
    <t>POCI-05-5762-FSE-000047</t>
  </si>
  <si>
    <t>POCI-05-5762-FSE-000049</t>
  </si>
  <si>
    <t>POCI-05-5762-FSE-000050</t>
  </si>
  <si>
    <t>POCI-05-5762-FSE-000051</t>
  </si>
  <si>
    <t>POCI-05-5762-FSE-000053</t>
  </si>
  <si>
    <t>POCI-05-5762-FSE-000055</t>
  </si>
  <si>
    <t>POCI-05-5762-FSE-000058</t>
  </si>
  <si>
    <t>POCI-05-5762-FSE-000061</t>
  </si>
  <si>
    <t>POCI-05-5762-FSE-000062</t>
  </si>
  <si>
    <t>POCI-05-5762-FSE-000064</t>
  </si>
  <si>
    <t>POCI-05-5762-FSE-000066</t>
  </si>
  <si>
    <t>POCI-05-5762-FSE-000068</t>
  </si>
  <si>
    <t>POCI-05-5762-FSE-000069</t>
  </si>
  <si>
    <t>POCI-05-5762-FSE-000072</t>
  </si>
  <si>
    <t>POCI-05-5762-FSE-000073</t>
  </si>
  <si>
    <t>POCI-05-5762-FSE-000074</t>
  </si>
  <si>
    <t>POCI-05-5762-FSE-000077</t>
  </si>
  <si>
    <t>POCI-05-5762-FSE-000079</t>
  </si>
  <si>
    <t>POCI-05-5762-FSE-000080</t>
  </si>
  <si>
    <t>POCI-05-5762-FSE-000081</t>
  </si>
  <si>
    <t>POCI-05-5762-FSE-000082</t>
  </si>
  <si>
    <t>POCI-05-5762-FSE-000085</t>
  </si>
  <si>
    <t>POCI-05-5762-FSE-000086</t>
  </si>
  <si>
    <t>POCI-05-5762-FSE-000087</t>
  </si>
  <si>
    <t>POCI-05-5762-FSE-000088</t>
  </si>
  <si>
    <t>POCI-05-5762-FSE-000089</t>
  </si>
  <si>
    <t>POCI-05-5762-FSE-000090</t>
  </si>
  <si>
    <t>POCI-05-5762-FSE-000092</t>
  </si>
  <si>
    <t>POCI-05-5762-FSE-000093</t>
  </si>
  <si>
    <t>POCI-05-5762-FSE-000095</t>
  </si>
  <si>
    <t>POCI-05-5762-FSE-000097</t>
  </si>
  <si>
    <t>POCI-05-5762-FSE-000098</t>
  </si>
  <si>
    <t>POCI-05-5762-FSE-000099</t>
  </si>
  <si>
    <t>POCI-05-5762-FSE-000100</t>
  </si>
  <si>
    <t>POCI-05-5762-FSE-000101</t>
  </si>
  <si>
    <t>POCI-05-5762-FSE-000102</t>
  </si>
  <si>
    <t>POCI-05-5762-FSE-000103</t>
  </si>
  <si>
    <t>POCI-05-5762-FSE-000106</t>
  </si>
  <si>
    <t>POCI-05-5762-FSE-000107</t>
  </si>
  <si>
    <t>POCI-05-5762-FSE-000108</t>
  </si>
  <si>
    <t>POCI-05-5762-FSE-000109</t>
  </si>
  <si>
    <t>POCI-05-5762-FSE-000110</t>
  </si>
  <si>
    <t>POCI-05-5762-FSE-000111</t>
  </si>
  <si>
    <t>POCI-05-5762-FSE-000112</t>
  </si>
  <si>
    <t>POCI-05-5762-FSE-000113</t>
  </si>
  <si>
    <t>POCI-05-5762-FSE-000114</t>
  </si>
  <si>
    <t>POCI-05-5762-FSE-000115</t>
  </si>
  <si>
    <t>POCI-05-5762-FSE-000116</t>
  </si>
  <si>
    <t>POCI-05-5762-FSE-000117</t>
  </si>
  <si>
    <t>POCI-05-5762-FSE-000118</t>
  </si>
  <si>
    <t>POCI-05-5762-FSE-000119</t>
  </si>
  <si>
    <t>POCI-05-5762-FSE-000120</t>
  </si>
  <si>
    <t>POCI-05-5762-FSE-000121</t>
  </si>
  <si>
    <t>POCI-05-5762-FSE-000122</t>
  </si>
  <si>
    <t>POCI-05-5762-FSE-000123</t>
  </si>
  <si>
    <t>POCI-05-5762-FSE-000124</t>
  </si>
  <si>
    <t>POCI-05-5762-FSE-000125</t>
  </si>
  <si>
    <t>POCI-05-5762-FSE-000126</t>
  </si>
  <si>
    <t>POCI-05-5762-FSE-000127</t>
  </si>
  <si>
    <t>POCI-05-5762-FSE-000128</t>
  </si>
  <si>
    <t>POCI-05-5762-FSE-000129</t>
  </si>
  <si>
    <t>POCI-05-5762-FSE-000130</t>
  </si>
  <si>
    <t>POCI-05-5762-FSE-000131</t>
  </si>
  <si>
    <t>POCI-05-5762-FSE-000132</t>
  </si>
  <si>
    <t>POCI-05-5762-FSE-000133</t>
  </si>
  <si>
    <t>POCI-05-5762-FSE-000134</t>
  </si>
  <si>
    <t>POCI-05-5762-FSE-000135</t>
  </si>
  <si>
    <t>POCI-05-5762-FSE-000136</t>
  </si>
  <si>
    <t>POCI-05-5762-FSE-000137</t>
  </si>
  <si>
    <t>POCI-05-5762-FSE-000138</t>
  </si>
  <si>
    <t>POCI-05-5762-FSE-000140</t>
  </si>
  <si>
    <t>POCI-05-5762-FSE-000141</t>
  </si>
  <si>
    <t>POCI-05-5762-FSE-000142</t>
  </si>
  <si>
    <t>POCI-05-5762-FSE-000143</t>
  </si>
  <si>
    <t>POCI-05-5762-FSE-000144</t>
  </si>
  <si>
    <t>POCI-05-5762-FSE-000145</t>
  </si>
  <si>
    <t>POCI-05-5762-FSE-000146</t>
  </si>
  <si>
    <t>POCI-05-5762-FSE-000147</t>
  </si>
  <si>
    <t>POCI-05-5762-FSE-000149</t>
  </si>
  <si>
    <t>POCI-05-5762-FSE-000150</t>
  </si>
  <si>
    <t>POCI-05-5762-FSE-000151</t>
  </si>
  <si>
    <t>POCI-05-5762-FSE-000153</t>
  </si>
  <si>
    <t>POCI-05-5762-FSE-000154</t>
  </si>
  <si>
    <t>POCI-05-5762-FSE-000155</t>
  </si>
  <si>
    <t>POCI-05-5762-FSE-000157</t>
  </si>
  <si>
    <t>POCI-05-5762-FSE-000159</t>
  </si>
  <si>
    <t>POCI-05-5762-FSE-000160</t>
  </si>
  <si>
    <t>POCI-05-5762-FSE-000161</t>
  </si>
  <si>
    <t>POCI-05-5762-FSE-000162</t>
  </si>
  <si>
    <t>POCI-05-5762-FSE-000163</t>
  </si>
  <si>
    <t>POCI-05-5762-FSE-000164</t>
  </si>
  <si>
    <t>POCI-05-5762-FSE-000166</t>
  </si>
  <si>
    <t>POCI-05-5762-FSE-000167</t>
  </si>
  <si>
    <t>POCI-05-5762-FSE-000168</t>
  </si>
  <si>
    <t>POCI-05-5762-FSE-000169</t>
  </si>
  <si>
    <t>POCI-05-5762-FSE-000170</t>
  </si>
  <si>
    <t>POCI-05-5762-FSE-000171</t>
  </si>
  <si>
    <t>POCI-05-5762-FSE-000172</t>
  </si>
  <si>
    <t>POCI-05-5762-FSE-000174</t>
  </si>
  <si>
    <t>POCI-05-5762-FSE-000176</t>
  </si>
  <si>
    <t>POCI-05-5762-FSE-000177</t>
  </si>
  <si>
    <t>POCI-05-5762-FSE-000178</t>
  </si>
  <si>
    <t>POCI-05-5762-FSE-000179</t>
  </si>
  <si>
    <t>POCI-05-5762-FSE-000182</t>
  </si>
  <si>
    <t>POCI-05-5762-FSE-000183</t>
  </si>
  <si>
    <t>POCI-05-5762-FSE-000184</t>
  </si>
  <si>
    <t>POCI-05-5762-FSE-000185</t>
  </si>
  <si>
    <t>POCI-05-5762-FSE-000186</t>
  </si>
  <si>
    <t>POCI-05-5762-FSE-000187</t>
  </si>
  <si>
    <t>POCI-05-5762-FSE-000188</t>
  </si>
  <si>
    <t>POCI-05-5762-FSE-000189</t>
  </si>
  <si>
    <t>POCI-05-5762-FSE-000191</t>
  </si>
  <si>
    <t>POCI-05-5762-FSE-000192</t>
  </si>
  <si>
    <t>POCI-05-5762-FSE-000193</t>
  </si>
  <si>
    <t>POCI-05-5762-FSE-000194</t>
  </si>
  <si>
    <t>POCI-05-5762-FSE-000195</t>
  </si>
  <si>
    <t>POCI-05-5762-FSE-000196</t>
  </si>
  <si>
    <t>POCI-05-5762-FSE-000197</t>
  </si>
  <si>
    <t>POCI-05-5762-FSE-000198</t>
  </si>
  <si>
    <t>POCI-05-5762-FSE-000199</t>
  </si>
  <si>
    <t>POCI-05-5762-FSE-000200</t>
  </si>
  <si>
    <t>POCI-05-5762-FSE-000201</t>
  </si>
  <si>
    <t>POCI-05-5762-FSE-000204</t>
  </si>
  <si>
    <t>POCI-05-5762-FSE-000205</t>
  </si>
  <si>
    <t>POCI-05-5762-FSE-000206</t>
  </si>
  <si>
    <t>POCI-05-5762-FSE-000208</t>
  </si>
  <si>
    <t>POCI-05-5762-FSE-000209</t>
  </si>
  <si>
    <t>POCI-05-5762-FSE-000210</t>
  </si>
  <si>
    <t>POCI-05-5762-FSE-000211</t>
  </si>
  <si>
    <t>POCI-05-5762-FSE-000212</t>
  </si>
  <si>
    <t>POCI-05-5762-FSE-000213</t>
  </si>
  <si>
    <t>POCI-05-5762-FSE-000214</t>
  </si>
  <si>
    <t>POCI-05-5762-FSE-000215</t>
  </si>
  <si>
    <t>POCI-05-5762-FSE-000216</t>
  </si>
  <si>
    <t>POCI-05-5762-FSE-000217</t>
  </si>
  <si>
    <t>POCI-05-5762-FSE-000218</t>
  </si>
  <si>
    <t>POCI-05-5762-FSE-000219</t>
  </si>
  <si>
    <t>POCI-05-5762-FSE-000220</t>
  </si>
  <si>
    <t>POCI-05-5762-FSE-000221</t>
  </si>
  <si>
    <t>POCI-05-5762-FSE-000222</t>
  </si>
  <si>
    <t>POCI-05-5762-FSE-000223</t>
  </si>
  <si>
    <t>POCI-05-5762-FSE-000224</t>
  </si>
  <si>
    <t>POCI-05-5762-FSE-000225</t>
  </si>
  <si>
    <t>POCI-05-5762-FSE-000227</t>
  </si>
  <si>
    <t>POCI-05-5762-FSE-000228</t>
  </si>
  <si>
    <t>POCI-05-5762-FSE-000229</t>
  </si>
  <si>
    <t>POCI-05-5762-FSE-000230</t>
  </si>
  <si>
    <t>POCI-05-5762-FSE-000231</t>
  </si>
  <si>
    <t>POCI-05-5762-FSE-000232</t>
  </si>
  <si>
    <t>POCI-05-5762-FSE-000233</t>
  </si>
  <si>
    <t>POCI-05-5762-FSE-000234</t>
  </si>
  <si>
    <t>POCI-05-5762-FSE-000235</t>
  </si>
  <si>
    <t>POCI-05-5762-FSE-000236</t>
  </si>
  <si>
    <t>POCI-05-5762-FSE-000237</t>
  </si>
  <si>
    <t>POCI-05-5762-FSE-000238</t>
  </si>
  <si>
    <t>POCI-05-5762-FSE-000239</t>
  </si>
  <si>
    <t>POCI-05-5762-FSE-000240</t>
  </si>
  <si>
    <t>POCI-05-5762-FSE-000241</t>
  </si>
  <si>
    <t>POCI-05-5762-FSE-000242</t>
  </si>
  <si>
    <t>POCI-05-5762-FSE-000243</t>
  </si>
  <si>
    <t>POCI-05-5762-FSE-000244</t>
  </si>
  <si>
    <t>POCI-05-5762-FSE-000245</t>
  </si>
  <si>
    <t>POCI-05-5762-FSE-000246</t>
  </si>
  <si>
    <t>POCI-05-5762-FSE-000247</t>
  </si>
  <si>
    <t>POCI-05-5762-FSE-000248</t>
  </si>
  <si>
    <t>POCI-05-5762-FSE-000249</t>
  </si>
  <si>
    <t>POCI-05-5762-FSE-000250</t>
  </si>
  <si>
    <t>POCI-05-5762-FSE-000251</t>
  </si>
  <si>
    <t>POCI-05-5762-FSE-000253</t>
  </si>
  <si>
    <t>POCI-05-5762-FSE-000254</t>
  </si>
  <si>
    <t>POCI-05-5762-FSE-000255</t>
  </si>
  <si>
    <t>POCI-05-5762-FSE-000256</t>
  </si>
  <si>
    <t>POCI-05-5762-FSE-000257</t>
  </si>
  <si>
    <t>POCI-05-5762-FSE-000258</t>
  </si>
  <si>
    <t>POCI-05-5762-FSE-000259</t>
  </si>
  <si>
    <t>POCI-05-5762-FSE-000260</t>
  </si>
  <si>
    <t>POCI-05-5762-FSE-000261</t>
  </si>
  <si>
    <t>POCI-05-5762-FSE-000262</t>
  </si>
  <si>
    <t>POCI-05-5762-FSE-000263</t>
  </si>
  <si>
    <t>POCI-05-5762-FSE-000264</t>
  </si>
  <si>
    <t>POCI-05-5762-FSE-000265</t>
  </si>
  <si>
    <t>POCI-05-5762-FSE-000266</t>
  </si>
  <si>
    <t>POCI-05-5762-FSE-000267</t>
  </si>
  <si>
    <t>POCI-05-5762-FSE-000268</t>
  </si>
  <si>
    <t>POCI-05-5762-FSE-000269</t>
  </si>
  <si>
    <t>POCI-05-5762-FSE-000270</t>
  </si>
  <si>
    <t>POCI-05-5762-FSE-000271</t>
  </si>
  <si>
    <t>POCI-05-5762-FSE-000272</t>
  </si>
  <si>
    <t>POCI-05-5762-FSE-000273</t>
  </si>
  <si>
    <t>POCI-05-5762-FSE-000274</t>
  </si>
  <si>
    <t>POCI-05-5762-FSE-000275</t>
  </si>
  <si>
    <t>POCI-05-5762-FSE-000276</t>
  </si>
  <si>
    <t>POCI-05-5762-FSE-000277</t>
  </si>
  <si>
    <t>POCI-05-5762-FSE-000278</t>
  </si>
  <si>
    <t>POCI-05-5762-FSE-000279</t>
  </si>
  <si>
    <t>POCI-05-5762-FSE-000280</t>
  </si>
  <si>
    <t>POCI-05-5762-FSE-000282</t>
  </si>
  <si>
    <t>POCI-05-5762-FSE-000283</t>
  </si>
  <si>
    <t>POCI-05-5762-FSE-000284</t>
  </si>
  <si>
    <t>POCI-05-5762-FSE-000286</t>
  </si>
  <si>
    <t>POCI-05-5762-FSE-000287</t>
  </si>
  <si>
    <t>POCI-05-5762-FSE-000288</t>
  </si>
  <si>
    <t>POCI-05-5762-FSE-000289</t>
  </si>
  <si>
    <t>POCI-05-5762-FSE-000290</t>
  </si>
  <si>
    <t>POCI-05-5762-FSE-000291</t>
  </si>
  <si>
    <t>POCI-05-5762-FSE-000292</t>
  </si>
  <si>
    <t>POCI-05-5762-FSE-000294</t>
  </si>
  <si>
    <t>POCI-05-5762-FSE-000295</t>
  </si>
  <si>
    <t>POCI-05-5762-FSE-000296</t>
  </si>
  <si>
    <t>POCI-05-5762-FSE-000297</t>
  </si>
  <si>
    <t>POCI-05-5762-FSE-000298</t>
  </si>
  <si>
    <t>POCI-05-5762-FSE-000299</t>
  </si>
  <si>
    <t>POCI-05-5762-FSE-000300</t>
  </si>
  <si>
    <t>POCI-05-5762-FSE-000301</t>
  </si>
  <si>
    <t>POCI-05-5762-FSE-000302</t>
  </si>
  <si>
    <t>POCI-05-5762-FSE-000303</t>
  </si>
  <si>
    <t>POCI-05-5762-FSE-000304</t>
  </si>
  <si>
    <t>POCI-05-5762-FSE-000305</t>
  </si>
  <si>
    <t>POCI-05-5762-FSE-000306</t>
  </si>
  <si>
    <t>POCI-05-5762-FSE-000307</t>
  </si>
  <si>
    <t>POCI-05-5762-FSE-000308</t>
  </si>
  <si>
    <t>POCI-05-5762-FSE-000309</t>
  </si>
  <si>
    <t>POCI-05-5762-FSE-000310</t>
  </si>
  <si>
    <t>POCI-05-5762-FSE-000311</t>
  </si>
  <si>
    <t>POCI-05-5762-FSE-000312</t>
  </si>
  <si>
    <t>POCI-05-5762-FSE-000313</t>
  </si>
  <si>
    <t>POCI-05-5762-FSE-000315</t>
  </si>
  <si>
    <t>POCI-05-5762-FSE-000316</t>
  </si>
  <si>
    <t>POCI-05-5762-FSE-000317</t>
  </si>
  <si>
    <t>POCI-05-5762-FSE-000318</t>
  </si>
  <si>
    <t>POCI-05-5762-FSE-000319</t>
  </si>
  <si>
    <t>POCI-05-5762-FSE-000322</t>
  </si>
  <si>
    <t>POCI-05-5762-FSE-000323</t>
  </si>
  <si>
    <t>POCI-05-5762-FSE-000324</t>
  </si>
  <si>
    <t>POCI-05-5762-FSE-000325</t>
  </si>
  <si>
    <t>POCI-05-5762-FSE-000326</t>
  </si>
  <si>
    <t>POCI-05-5762-FSE-000327</t>
  </si>
  <si>
    <t>POCI-05-5762-FSE-000328</t>
  </si>
  <si>
    <t>POCI-05-5762-FSE-000329</t>
  </si>
  <si>
    <t>POCI-05-5762-FSE-000330</t>
  </si>
  <si>
    <t>POCI-05-5762-FSE-000331</t>
  </si>
  <si>
    <t>POCI-05-5762-FSE-000333</t>
  </si>
  <si>
    <t>POCI-05-5762-FSE-000334</t>
  </si>
  <si>
    <t>POCI-05-5762-FSE-000335</t>
  </si>
  <si>
    <t>POCI-05-5762-FSE-000339</t>
  </si>
  <si>
    <t>POCI-05-5762-FSE-000340</t>
  </si>
  <si>
    <t>POCI-05-5762-FSE-000341</t>
  </si>
  <si>
    <t>POCI-05-5762-FSE-000342</t>
  </si>
  <si>
    <t>POCI-05-5762-FSE-000344</t>
  </si>
  <si>
    <t>POCI-05-5762-FSE-000345</t>
  </si>
  <si>
    <t>POCI-05-5762-FSE-000346</t>
  </si>
  <si>
    <t>POCI-05-5762-FSE-000347</t>
  </si>
  <si>
    <t>POCI-05-5762-FSE-000348</t>
  </si>
  <si>
    <t>POCI-05-5762-FSE-000350</t>
  </si>
  <si>
    <t>POCI-05-5762-FSE-000351</t>
  </si>
  <si>
    <t>POCI-05-5762-FSE-000352</t>
  </si>
  <si>
    <t>POCI-05-5762-FSE-000356</t>
  </si>
  <si>
    <t>POCI-05-5762-FSE-000358</t>
  </si>
  <si>
    <t>POCI-05-5762-FSE-000359</t>
  </si>
  <si>
    <t>POCI-05-5762-FSE-000362</t>
  </si>
  <si>
    <t>POCI-05-5762-FSE-000364</t>
  </si>
  <si>
    <t>POCI-05-5762-FSE-000365</t>
  </si>
  <si>
    <t>POCI-05-5762-FSE-000368</t>
  </si>
  <si>
    <t>POCI-05-5762-FSE-000369</t>
  </si>
  <si>
    <t>POCI-05-5762-FSE-000374</t>
  </si>
  <si>
    <t>POCI-05-5762-FSE-000378</t>
  </si>
  <si>
    <t>POCI-05-5762-FSE-000380</t>
  </si>
  <si>
    <t>POCI-05-5762-FSE-000381</t>
  </si>
  <si>
    <t>POCI-05-5762-FSE-000382</t>
  </si>
  <si>
    <t>POCI-05-5762-FSE-000383</t>
  </si>
  <si>
    <t>POCI-05-5762-FSE-000388</t>
  </si>
  <si>
    <t>POCI-05-5762-FSE-000390</t>
  </si>
  <si>
    <t>Nº Projeto</t>
  </si>
  <si>
    <t>Tipologia das Despesas*</t>
  </si>
  <si>
    <t>Designação*</t>
  </si>
  <si>
    <t>Aquisição (aaaa-mm-dd)*</t>
  </si>
  <si>
    <t>Elegível Antes Reprogramação*</t>
  </si>
  <si>
    <t>Elegível Após Reprogramação*</t>
  </si>
  <si>
    <t>NUTS II*</t>
  </si>
  <si>
    <t>AAC 02/SAMA2020/2015</t>
  </si>
  <si>
    <t>1. Encargos com destinatários</t>
  </si>
  <si>
    <t>1.1. Encargos com destinatários diretos</t>
  </si>
  <si>
    <t>1.2. Encargos com alimentação</t>
  </si>
  <si>
    <t>1.3. Encargos com transportes</t>
  </si>
  <si>
    <t>1.4. Encargos com alojamento</t>
  </si>
  <si>
    <t>1.5. Outros Encargos</t>
  </si>
  <si>
    <t>2. Encargos com formadores e Consultores</t>
  </si>
  <si>
    <t>2.1. Formadores internos</t>
  </si>
  <si>
    <t>2.1.1. Formadores internos Nível 1 a 4</t>
  </si>
  <si>
    <t>2.1.2. Formadores internos Nível 5 a 8</t>
  </si>
  <si>
    <t>2.2. Formadores externos</t>
  </si>
  <si>
    <t>2.2.1. Formadores externos Nível 1 a 4</t>
  </si>
  <si>
    <t>2.2.2. Formadores externos Nível 5 a 8</t>
  </si>
  <si>
    <t>2.3. Consultores</t>
  </si>
  <si>
    <t>2.3.1. Consultores Internos</t>
  </si>
  <si>
    <t>2.3.2. Consultores externos</t>
  </si>
  <si>
    <t>3. Encargos com pessoal afeto à operação</t>
  </si>
  <si>
    <t>3.1. Remunerações com pessoal interno</t>
  </si>
  <si>
    <t>3.2. Remunerações com pessoal externo</t>
  </si>
  <si>
    <t>3.3. Outros encargos</t>
  </si>
  <si>
    <t>4. Deslocações e estadias</t>
  </si>
  <si>
    <t>5. Encargos com informática</t>
  </si>
  <si>
    <t>6. Encargos com informação e publicidade</t>
  </si>
  <si>
    <t>7. Encargos com a promoção de encontros e seminários</t>
  </si>
  <si>
    <t>8. Encargos com estudos</t>
  </si>
  <si>
    <t>9. Rendas, Alugueres e Amortizações</t>
  </si>
  <si>
    <t>10. Encargos diretos com a preparação, desenvolvimento, acompanhamento e avaliação da operação</t>
  </si>
  <si>
    <t>11. Encargos gerais com a operação</t>
  </si>
  <si>
    <t>12. Outros encargos</t>
  </si>
  <si>
    <t>13. Encargos com a transnacionalidade</t>
  </si>
  <si>
    <t>14. Aquisição de bens móveis e equipamentos</t>
  </si>
  <si>
    <t>11. OCS - Montante Fixo</t>
  </si>
  <si>
    <t>Norte</t>
  </si>
  <si>
    <t>Centro</t>
  </si>
  <si>
    <t>Lisboa</t>
  </si>
  <si>
    <t>Alentejo</t>
  </si>
  <si>
    <t>Algarve</t>
  </si>
  <si>
    <r>
      <rPr>
        <b/>
        <sz val="11"/>
        <color theme="4" tint="-0.499984740745262"/>
        <rFont val="Calibri"/>
        <family val="2"/>
        <scheme val="minor"/>
      </rPr>
      <t>Mapa de Investimentos</t>
    </r>
    <r>
      <rPr>
        <u/>
        <sz val="11"/>
        <color theme="4" tint="-0.499984740745262"/>
        <rFont val="Calibri"/>
        <family val="2"/>
        <scheme val="minor"/>
      </rPr>
      <t xml:space="preserve">
</t>
    </r>
    <r>
      <rPr>
        <u/>
        <sz val="9"/>
        <color theme="4" tint="-0.499984740745262"/>
        <rFont val="Calibri"/>
        <family val="2"/>
        <scheme val="minor"/>
      </rPr>
      <t>Preenchimento Obrigatório</t>
    </r>
  </si>
  <si>
    <r>
      <rPr>
        <b/>
        <sz val="11"/>
        <color theme="4" tint="-0.499984740745262"/>
        <rFont val="Calibri"/>
        <family val="2"/>
        <scheme val="minor"/>
      </rPr>
      <t>Estrutura de Financiamento</t>
    </r>
    <r>
      <rPr>
        <u/>
        <sz val="11"/>
        <color theme="4" tint="-0.499984740745262"/>
        <rFont val="Calibri"/>
        <family val="2"/>
        <scheme val="minor"/>
      </rPr>
      <t xml:space="preserve">
</t>
    </r>
    <r>
      <rPr>
        <u/>
        <sz val="9"/>
        <color theme="4" tint="-0.499984740745262"/>
        <rFont val="Calibri"/>
        <family val="2"/>
        <scheme val="minor"/>
      </rPr>
      <t>Consulta</t>
    </r>
  </si>
  <si>
    <t>Início</t>
  </si>
  <si>
    <r>
      <rPr>
        <b/>
        <sz val="11"/>
        <color theme="4" tint="-0.499984740745262"/>
        <rFont val="Calibri"/>
        <family val="2"/>
        <scheme val="minor"/>
      </rPr>
      <t>Alteração de Pessoal Técnico</t>
    </r>
    <r>
      <rPr>
        <u/>
        <sz val="11"/>
        <color theme="4" tint="-0.499984740745262"/>
        <rFont val="Calibri"/>
        <family val="2"/>
        <scheme val="minor"/>
      </rPr>
      <t xml:space="preserve">
</t>
    </r>
    <r>
      <rPr>
        <u/>
        <sz val="9"/>
        <color theme="4" tint="-0.499984740745262"/>
        <rFont val="Calibri"/>
        <family val="2"/>
        <scheme val="minor"/>
      </rPr>
      <t>Preencher apenas em caso de alteração ao valor total do Pessoal Técnico</t>
    </r>
  </si>
  <si>
    <t>1: Prestação Digital de Serviços Públicos para disponibilização nos Espaços de Cidadão</t>
  </si>
  <si>
    <t>2: Prestação Digital de Serviços Públicos para disponibilização no Portal do Cidadão, no Balcão do Empreendedor ou em Pontos Únicos de Contacto</t>
  </si>
  <si>
    <t>4: Medidas Transversais de Racionalização das TIC</t>
  </si>
  <si>
    <t>3: Single Sign-on na prestação de serviços com utilização do serviço autenticação.gov</t>
  </si>
  <si>
    <t>Custos da Operação</t>
  </si>
  <si>
    <t>Valor Apresentado</t>
  </si>
  <si>
    <t>Total:</t>
  </si>
  <si>
    <t>MAPA DE CUSTOS SIFSE</t>
  </si>
  <si>
    <t>Classificação SIFSE*</t>
  </si>
  <si>
    <t>Data de Início</t>
  </si>
  <si>
    <t>Data de Fim</t>
  </si>
  <si>
    <t>Aprovada</t>
  </si>
  <si>
    <t>Solicitada</t>
  </si>
  <si>
    <t>Duração</t>
  </si>
  <si>
    <t>Data Prevista de Decisão</t>
  </si>
  <si>
    <t>1. INDIQUE O N.º DA OPERAÇÃO</t>
  </si>
  <si>
    <t>Data prevista Decisão</t>
  </si>
  <si>
    <t>Data de decisão</t>
  </si>
  <si>
    <t>AAC 02/SAMA2020/2017</t>
  </si>
  <si>
    <t>Data de Decisão (geral)</t>
  </si>
  <si>
    <t>AAC1/2015</t>
  </si>
  <si>
    <t>AAC2/2015</t>
  </si>
  <si>
    <t>AAC1/2016</t>
  </si>
  <si>
    <t>AAC2/2016</t>
  </si>
  <si>
    <t>AAC3/2016</t>
  </si>
  <si>
    <t>AAC1/2017</t>
  </si>
  <si>
    <t>AAC2/2017</t>
  </si>
  <si>
    <t>AAC1/2018</t>
  </si>
  <si>
    <t>AAC2/2018</t>
  </si>
  <si>
    <t>AAC1/2019</t>
  </si>
  <si>
    <t>AAC2/2019</t>
  </si>
  <si>
    <t>AAC3/2019</t>
  </si>
  <si>
    <t>AAC4/2019</t>
  </si>
  <si>
    <t>Data Decisão</t>
  </si>
  <si>
    <t>Desvio em meses</t>
  </si>
  <si>
    <t>DIA(DATA(ANO(F18);MÊS(F18)+1;1)-1)</t>
  </si>
  <si>
    <t>=(M18-DIA(F18)+1)/M18</t>
  </si>
  <si>
    <t>=DIA(DATA(ANO(H18);MÊS(H18)+1;1)-1)</t>
  </si>
  <si>
    <t>=DIA(H18)/O18</t>
  </si>
  <si>
    <t>PEDIDO DE ALTERAÇÃO</t>
  </si>
  <si>
    <t>ALTERAÇÃO TEMPORAL</t>
  </si>
  <si>
    <t>ALTERAÇÃO FÍSICA E FINANCEIRA</t>
  </si>
  <si>
    <t>2. IDENTIFIQUE O TIPO DE ALTERAÇÃO</t>
  </si>
  <si>
    <t>SIM</t>
  </si>
  <si>
    <t>NÃO</t>
  </si>
  <si>
    <t>ALTERAÇÃO FÍSICO-FINANCEIRA</t>
  </si>
  <si>
    <t>Apresentar fundamentação sintética e remeter para anexos toda a documentação adicional</t>
  </si>
  <si>
    <t>A. MOTIVOS PARA A VERIFICAÇÃO DE DESVIOS NA CALENDARIZAÇÃO</t>
  </si>
  <si>
    <t>B. MOTIVOS ASSOCIADOS À SITUAÇÃO PANDÉMICA COVID-19</t>
  </si>
  <si>
    <t>Mapa de Execução Semestral (obrigatório)</t>
  </si>
  <si>
    <t>Evidências de Execução</t>
  </si>
  <si>
    <t>Evidências Constrangimentos</t>
  </si>
  <si>
    <t>Outros</t>
  </si>
  <si>
    <t>C. ANEXOS [identificar o nome dos anexos]</t>
  </si>
  <si>
    <t>6. APRESENTE A FUNDAMENTEÇÃO DA ALTERAÇÃO FÍSICO-FINANCEIRA</t>
  </si>
  <si>
    <t>AVISO 01/SAMA2020/2019</t>
  </si>
  <si>
    <t>AVISO 02/SAMA2020/2015 - PAS</t>
  </si>
  <si>
    <t>AVISO 02/SAMA2020/2015 - SIFSE</t>
  </si>
  <si>
    <t>Aviso 02/SAMA2020/2015 - PAS</t>
  </si>
  <si>
    <t>Aviso 02/SAMA2020/2015 - SIFSE</t>
  </si>
  <si>
    <t>Duração Máxima permitida</t>
  </si>
  <si>
    <t>?</t>
  </si>
  <si>
    <t>A. MOTIVOS PARA A VERIFICAÇÃO DE DESVIOS NO MAPA DE INVESTIMENTOS</t>
  </si>
  <si>
    <t>3. PREENCHA AS DATAS APROVADAS E AS NOVAS DATAS</t>
  </si>
  <si>
    <t>4. APRESENTE FUNDAMENTAÇÃO PARA A ALTERAÇÃO TEMPORAL</t>
  </si>
  <si>
    <t>4.1 EXISTEM MOTIVOS COVID-19?</t>
  </si>
  <si>
    <t>AAC 04/SAMA2020/2019</t>
  </si>
  <si>
    <t>AAC 03/SAMA2020/2019</t>
  </si>
  <si>
    <t>AAC 02/SAMA2020/2019</t>
  </si>
  <si>
    <t>AAC 01/SAMA2020/2019</t>
  </si>
  <si>
    <t>AAC 03/SAMA2020/2016</t>
  </si>
  <si>
    <t>Rosto</t>
  </si>
  <si>
    <r>
      <rPr>
        <b/>
        <sz val="11"/>
        <color theme="4" tint="-0.499984740745262"/>
        <rFont val="Calibri"/>
        <family val="2"/>
        <scheme val="minor"/>
      </rPr>
      <t>Mapa de Investimentos</t>
    </r>
    <r>
      <rPr>
        <u/>
        <sz val="11"/>
        <color theme="4" tint="-0.499984740745262"/>
        <rFont val="Calibri"/>
        <family val="2"/>
        <scheme val="minor"/>
      </rPr>
      <t xml:space="preserve">
Preenchimento Obrigatório</t>
    </r>
  </si>
  <si>
    <r>
      <rPr>
        <b/>
        <sz val="11"/>
        <color theme="4" tint="-0.499984740745262"/>
        <rFont val="Calibri"/>
        <family val="2"/>
        <scheme val="minor"/>
      </rPr>
      <t xml:space="preserve">Correção do Elegível </t>
    </r>
    <r>
      <rPr>
        <u/>
        <sz val="11"/>
        <color theme="4" tint="-0.499984740745262"/>
        <rFont val="Calibri"/>
        <family val="2"/>
        <scheme val="minor"/>
      </rPr>
      <t xml:space="preserve">
Consulta</t>
    </r>
  </si>
  <si>
    <r>
      <rPr>
        <b/>
        <sz val="11"/>
        <color theme="4" tint="-0.499984740745262"/>
        <rFont val="Calibri"/>
        <family val="2"/>
        <scheme val="minor"/>
      </rPr>
      <t>Estrutura de Financiamento</t>
    </r>
    <r>
      <rPr>
        <u/>
        <sz val="11"/>
        <color theme="4" tint="-0.499984740745262"/>
        <rFont val="Calibri"/>
        <family val="2"/>
        <scheme val="minor"/>
      </rPr>
      <t xml:space="preserve">
Consulta</t>
    </r>
  </si>
  <si>
    <t>Valor Corrigido</t>
  </si>
  <si>
    <t>Comunicações e Centros de Dados</t>
  </si>
  <si>
    <t>Aquisição, implementação, e prestação de serviços, infraestruturas e equipamentos de centros de dados</t>
  </si>
  <si>
    <t>Exemplo</t>
  </si>
  <si>
    <t>Nota: Formatação a assegurar para evitar as referências circulares</t>
  </si>
  <si>
    <t>Data limite</t>
  </si>
  <si>
    <t>POCI-05-5762-FSE-000389</t>
  </si>
  <si>
    <t>POCI-05-5762-FSE-000391</t>
  </si>
  <si>
    <t>POCI-05-5762-FSE-000392</t>
  </si>
  <si>
    <t>POCI-05-5762-FSE-000393</t>
  </si>
  <si>
    <t>POCI-05-5762-FSE-000394</t>
  </si>
  <si>
    <t>POCI-05-5762-FSE-000395</t>
  </si>
  <si>
    <t>POCI-05-5762-FSE-000396</t>
  </si>
  <si>
    <t>POCI-05-5762-FSE-000397</t>
  </si>
  <si>
    <t>POCI-05-5762-FSE-000398</t>
  </si>
  <si>
    <t>POCI-05-5762-FSE-000399</t>
  </si>
  <si>
    <t>POCI-05-5762-FSE-000400</t>
  </si>
  <si>
    <t>POCI-05-5762-FSE-000401</t>
  </si>
  <si>
    <t>POCI-05-5762-FSE-000402</t>
  </si>
  <si>
    <t>POCI-05-5762-FSE-000403</t>
  </si>
  <si>
    <t>POCI-05-5762-FSE-000404</t>
  </si>
  <si>
    <t>POCI-05-5762-FSE-000405</t>
  </si>
  <si>
    <t>POCI-05-5762-FSE-000406</t>
  </si>
  <si>
    <t>POCI-05-5762-FSE-000407</t>
  </si>
  <si>
    <t>POCI-05-5762-FSE-000409</t>
  </si>
  <si>
    <t>POCI-05-5762-FSE-000412</t>
  </si>
  <si>
    <t>POCI-05-5762-FSE-000416</t>
  </si>
  <si>
    <t>POCI-05-5762-FSE-000421</t>
  </si>
  <si>
    <t>POCI-05-5762-FSE-000425</t>
  </si>
  <si>
    <t>POCI-05-5762-FSE-000426</t>
  </si>
  <si>
    <t>POCI-05-5762-FSE-000431</t>
  </si>
  <si>
    <t>POCI-05-5762-FSE-000433</t>
  </si>
  <si>
    <t>POCI-05-5762-FSE-000434</t>
  </si>
  <si>
    <t>POCI-05-5762-FSE-000435</t>
  </si>
  <si>
    <t>POCI-05-5762-FSE-000438</t>
  </si>
  <si>
    <t>POCI-05-5762-FSE-000439</t>
  </si>
  <si>
    <t>POCI-05-5762-FSE-000440</t>
  </si>
  <si>
    <t>POCI-05-5762-FSE-000441</t>
  </si>
  <si>
    <t>POCI-05-5762-FSE-000446</t>
  </si>
  <si>
    <t>POCI-05-5762-FSE-000448</t>
  </si>
  <si>
    <t>POCI-05-5762-FSE-000449</t>
  </si>
  <si>
    <t>POCI-05-5762-FSE-000452</t>
  </si>
  <si>
    <t>POCI-05-5762-FSE-000455</t>
  </si>
  <si>
    <t>POCI-05-5762-FSE-000456</t>
  </si>
  <si>
    <t>POCI-05-5762-FSE-000457</t>
  </si>
  <si>
    <t>POCI-05-5762-FSE-000459</t>
  </si>
  <si>
    <t>POCI-05-5762-FSE-000461</t>
  </si>
  <si>
    <t>POCI-05-5762-FSE-000462</t>
  </si>
  <si>
    <t>POCI-05-5762-FSE-000464</t>
  </si>
  <si>
    <t>POCI-05-5762-FSE-000465</t>
  </si>
  <si>
    <t>POCI-05-5762-FSE-000466</t>
  </si>
  <si>
    <t>POCI-05-5762-FSE-000468</t>
  </si>
  <si>
    <t>POCI-05-5762-FSE-000469</t>
  </si>
  <si>
    <t>POCI-05-5762-FSE-000470</t>
  </si>
  <si>
    <t>POCI-05-5762-FSE-000471</t>
  </si>
  <si>
    <t>POCI-05-5762-FSE-000473</t>
  </si>
  <si>
    <t>POCI-05-5762-FSE-000474</t>
  </si>
  <si>
    <t>POCI-05-5762-FSE-000476</t>
  </si>
  <si>
    <t>POCI-05-5762-FSE-000477</t>
  </si>
  <si>
    <t>POCI-05-5762-FSE-000478</t>
  </si>
  <si>
    <t>POCI-05-5762-FSE-000481</t>
  </si>
  <si>
    <t>POCI-05-5762-FSE-000483</t>
  </si>
  <si>
    <t>POCI-05-5762-FSE-000360</t>
  </si>
  <si>
    <t>POCI-05-5762-FSE-000354</t>
  </si>
  <si>
    <t>POCI-05-5762-FSE-000361</t>
  </si>
  <si>
    <t>POCI-05-5762-FSE-000357</t>
  </si>
  <si>
    <t>POCI-05-5762-FSE-000373</t>
  </si>
  <si>
    <t>POCI-05-5762-FSE-000384</t>
  </si>
  <si>
    <t>POCI-05-5762-FSE-000355</t>
  </si>
  <si>
    <t>Equipamento Informático</t>
  </si>
  <si>
    <t>Centros de 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</si>
</sst>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#"/>
    <numFmt numFmtId="165" formatCode="#,##0.00;\-#,##0.00;"/>
    <numFmt numFmtId="166" formatCode="_ * #,##0.00_)&quot;€&quot;;_ * \(#,##0.00\)&quot;€&quot;;\-;_ @_ "/>
    <numFmt numFmtId="167" formatCode="0.00%;\-0.00%;"/>
    <numFmt numFmtId="168" formatCode="0%;\-0%;"/>
    <numFmt numFmtId="169" formatCode="#,##0.00_ ;\-#,##0.00\ "/>
    <numFmt numFmtId="170" formatCode="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Tahoma"/>
      <family val="2"/>
    </font>
    <font>
      <sz val="10"/>
      <name val="Arial"/>
      <family val="2"/>
    </font>
    <font>
      <sz val="7"/>
      <color theme="0" tint="-0.499984740745262"/>
      <name val="Tahoma"/>
      <family val="2"/>
    </font>
    <font>
      <u/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0"/>
      <name val="Tahoma"/>
      <family val="2"/>
    </font>
    <font>
      <b/>
      <sz val="14"/>
      <color theme="4" tint="-0.49998474074526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9"/>
      <color theme="4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u/>
      <sz val="14"/>
      <color theme="8" tint="-0.499984740745262"/>
      <name val="Calibri"/>
      <family val="2"/>
      <scheme val="minor"/>
    </font>
    <font>
      <b/>
      <sz val="7.5"/>
      <color theme="1"/>
      <name val="Tahoma"/>
      <family val="2"/>
    </font>
    <font>
      <u/>
      <sz val="9"/>
      <color theme="10"/>
      <name val="Calibri"/>
      <family val="2"/>
      <scheme val="minor"/>
    </font>
    <font>
      <sz val="9"/>
      <color theme="1"/>
      <name val="Tahoma"/>
      <family val="2"/>
    </font>
    <font>
      <sz val="16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4"/>
      </patternFill>
    </fill>
    <fill>
      <patternFill patternType="solid">
        <fgColor indexed="32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C6E36"/>
        <bgColor indexed="64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8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double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0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0"/>
      </top>
      <bottom style="thin">
        <color theme="0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0"/>
      </top>
      <bottom style="medium">
        <color theme="4" tint="-0.499984740745262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rgb="FFC0C0C0"/>
      </top>
      <bottom/>
      <diagonal/>
    </border>
    <border>
      <left style="double">
        <color theme="0"/>
      </left>
      <right style="thin">
        <color rgb="FFC0C0C0"/>
      </right>
      <top style="double">
        <color theme="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double">
        <color theme="0"/>
      </top>
      <bottom style="thin">
        <color rgb="FFC0C0C0"/>
      </bottom>
      <diagonal/>
    </border>
    <border>
      <left style="thin">
        <color rgb="FFC0C0C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theme="0"/>
      </left>
      <right/>
      <top style="thin">
        <color rgb="FFC0C0C0"/>
      </top>
      <bottom/>
      <diagonal/>
    </border>
    <border>
      <left style="double">
        <color theme="0"/>
      </left>
      <right/>
      <top/>
      <bottom/>
      <diagonal/>
    </border>
    <border>
      <left style="hair">
        <color auto="1"/>
      </left>
      <right style="double">
        <color theme="0"/>
      </right>
      <top style="hair">
        <color auto="1"/>
      </top>
      <bottom style="hair">
        <color auto="1"/>
      </bottom>
      <diagonal/>
    </border>
    <border>
      <left style="double">
        <color theme="0"/>
      </left>
      <right/>
      <top style="thin">
        <color rgb="FFC0C0C0"/>
      </top>
      <bottom style="double">
        <color theme="0"/>
      </bottom>
      <diagonal/>
    </border>
    <border>
      <left/>
      <right/>
      <top style="thin">
        <color rgb="FFC0C0C0"/>
      </top>
      <bottom style="double">
        <color theme="0"/>
      </bottom>
      <diagonal/>
    </border>
    <border>
      <left/>
      <right style="hair">
        <color auto="1"/>
      </right>
      <top style="thin">
        <color rgb="FFC0C0C0"/>
      </top>
      <bottom style="double">
        <color theme="0"/>
      </bottom>
      <diagonal/>
    </border>
    <border>
      <left style="hair">
        <color auto="1"/>
      </left>
      <right style="double">
        <color theme="0"/>
      </right>
      <top style="hair">
        <color auto="1"/>
      </top>
      <bottom style="double">
        <color theme="0"/>
      </bottom>
      <diagonal/>
    </border>
    <border>
      <left style="hair">
        <color auto="1"/>
      </left>
      <right style="double">
        <color theme="0"/>
      </right>
      <top/>
      <bottom style="hair">
        <color auto="1"/>
      </bottom>
      <diagonal/>
    </border>
    <border>
      <left style="thin">
        <color rgb="FFC0C0C0"/>
      </left>
      <right style="double">
        <color theme="0"/>
      </right>
      <top/>
      <bottom style="thin">
        <color rgb="FFC0C0C0"/>
      </bottom>
      <diagonal/>
    </border>
    <border>
      <left style="double">
        <color theme="4" tint="-0.499984740745262"/>
      </left>
      <right/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/>
      <diagonal/>
    </border>
    <border>
      <left/>
      <right/>
      <top style="hair">
        <color theme="3"/>
      </top>
      <bottom/>
      <diagonal/>
    </border>
    <border>
      <left/>
      <right style="hair">
        <color theme="3"/>
      </right>
      <top style="hair">
        <color theme="3"/>
      </top>
      <bottom/>
      <diagonal/>
    </border>
    <border>
      <left style="hair">
        <color theme="3"/>
      </left>
      <right/>
      <top/>
      <bottom/>
      <diagonal/>
    </border>
    <border>
      <left/>
      <right style="hair">
        <color theme="3"/>
      </right>
      <top/>
      <bottom/>
      <diagonal/>
    </border>
    <border>
      <left style="hair">
        <color theme="3"/>
      </left>
      <right/>
      <top/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 style="hair">
        <color theme="3"/>
      </right>
      <top/>
      <bottom style="hair">
        <color theme="3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/>
      <top/>
      <bottom/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 style="hair">
        <color theme="4" tint="-0.499984740745262"/>
      </right>
      <top/>
      <bottom style="hair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</borders>
  <cellStyleXfs count="342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0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20" fillId="2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4" applyNumberFormat="0" applyAlignment="0" applyProtection="0"/>
    <xf numFmtId="0" fontId="16" fillId="9" borderId="4" applyNumberFormat="0" applyAlignment="0" applyProtection="0"/>
    <xf numFmtId="0" fontId="16" fillId="9" borderId="4" applyNumberFormat="0" applyAlignment="0" applyProtection="0"/>
    <xf numFmtId="0" fontId="17" fillId="0" borderId="5" applyNumberFormat="0" applyFill="0" applyAlignment="0" applyProtection="0"/>
    <xf numFmtId="0" fontId="27" fillId="23" borderId="6" applyNumberFormat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8" fillId="24" borderId="0" applyNumberFormat="0" applyBorder="0" applyAlignment="0" applyProtection="0"/>
    <xf numFmtId="0" fontId="19" fillId="10" borderId="4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6" fillId="0" borderId="0"/>
    <xf numFmtId="0" fontId="6" fillId="7" borderId="7" applyNumberFormat="0" applyFon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23" borderId="6" applyNumberFormat="0" applyAlignment="0" applyProtection="0"/>
    <xf numFmtId="0" fontId="27" fillId="23" borderId="6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11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0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4" applyNumberFormat="0" applyAlignment="0" applyProtection="0"/>
    <xf numFmtId="0" fontId="17" fillId="0" borderId="5" applyNumberFormat="0" applyFill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8" fillId="24" borderId="0" applyNumberFormat="0" applyBorder="0" applyAlignment="0" applyProtection="0"/>
    <xf numFmtId="0" fontId="19" fillId="10" borderId="4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0" fillId="22" borderId="0" applyNumberFormat="0" applyBorder="0" applyAlignment="0" applyProtection="0"/>
    <xf numFmtId="0" fontId="21" fillId="1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23" borderId="6" applyNumberFormat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5" borderId="0" applyNumberFormat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0" fontId="6" fillId="0" borderId="0"/>
    <xf numFmtId="166" fontId="6" fillId="0" borderId="0" applyFont="0" applyFill="0" applyBorder="0" applyAlignment="0" applyProtection="0"/>
    <xf numFmtId="0" fontId="7" fillId="0" borderId="0"/>
    <xf numFmtId="166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9" borderId="22" applyNumberFormat="0" applyAlignment="0" applyProtection="0"/>
    <xf numFmtId="0" fontId="19" fillId="10" borderId="22" applyNumberFormat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2" fillId="9" borderId="20" applyNumberForma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22" fillId="9" borderId="20" applyNumberFormat="0" applyAlignment="0" applyProtection="0"/>
    <xf numFmtId="0" fontId="22" fillId="9" borderId="20" applyNumberFormat="0" applyAlignment="0" applyProtection="0"/>
    <xf numFmtId="0" fontId="16" fillId="9" borderId="22" applyNumberFormat="0" applyAlignment="0" applyProtection="0"/>
    <xf numFmtId="0" fontId="19" fillId="10" borderId="22" applyNumberFormat="0" applyAlignment="0" applyProtection="0"/>
    <xf numFmtId="0" fontId="16" fillId="9" borderId="22" applyNumberForma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6" fillId="7" borderId="19" applyNumberFormat="0" applyFont="0" applyAlignment="0" applyProtection="0"/>
    <xf numFmtId="0" fontId="26" fillId="0" borderId="21" applyNumberFormat="0" applyFill="0" applyAlignment="0" applyProtection="0"/>
    <xf numFmtId="0" fontId="22" fillId="9" borderId="20" applyNumberFormat="0" applyAlignment="0" applyProtection="0"/>
    <xf numFmtId="0" fontId="6" fillId="7" borderId="19" applyNumberFormat="0" applyFont="0" applyAlignment="0" applyProtection="0"/>
    <xf numFmtId="0" fontId="26" fillId="0" borderId="21" applyNumberFormat="0" applyFill="0" applyAlignment="0" applyProtection="0"/>
    <xf numFmtId="0" fontId="16" fillId="9" borderId="22" applyNumberFormat="0" applyAlignment="0" applyProtection="0"/>
    <xf numFmtId="0" fontId="26" fillId="0" borderId="26" applyNumberFormat="0" applyFill="0" applyAlignment="0" applyProtection="0"/>
    <xf numFmtId="0" fontId="22" fillId="9" borderId="25" applyNumberForma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19" fillId="10" borderId="23" applyNumberFormat="0" applyAlignment="0" applyProtection="0"/>
    <xf numFmtId="0" fontId="26" fillId="0" borderId="26" applyNumberFormat="0" applyFill="0" applyAlignment="0" applyProtection="0"/>
    <xf numFmtId="0" fontId="22" fillId="9" borderId="25" applyNumberFormat="0" applyAlignment="0" applyProtection="0"/>
    <xf numFmtId="0" fontId="22" fillId="9" borderId="25" applyNumberFormat="0" applyAlignment="0" applyProtection="0"/>
    <xf numFmtId="0" fontId="19" fillId="10" borderId="23" applyNumberFormat="0" applyAlignment="0" applyProtection="0"/>
    <xf numFmtId="0" fontId="16" fillId="9" borderId="23" applyNumberForma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6" fillId="7" borderId="24" applyNumberFormat="0" applyFont="0" applyAlignment="0" applyProtection="0"/>
    <xf numFmtId="0" fontId="16" fillId="9" borderId="23" applyNumberFormat="0" applyAlignment="0" applyProtection="0"/>
    <xf numFmtId="0" fontId="22" fillId="9" borderId="25" applyNumberFormat="0" applyAlignment="0" applyProtection="0"/>
    <xf numFmtId="0" fontId="6" fillId="7" borderId="24" applyNumberFormat="0" applyFont="0" applyAlignment="0" applyProtection="0"/>
    <xf numFmtId="0" fontId="16" fillId="9" borderId="23" applyNumberFormat="0" applyAlignment="0" applyProtection="0"/>
    <xf numFmtId="0" fontId="16" fillId="9" borderId="23" applyNumberFormat="0" applyAlignment="0" applyProtection="0"/>
    <xf numFmtId="0" fontId="1" fillId="0" borderId="0"/>
    <xf numFmtId="0" fontId="26" fillId="0" borderId="26" applyNumberFormat="0" applyFill="0" applyAlignment="0" applyProtection="0"/>
    <xf numFmtId="0" fontId="26" fillId="0" borderId="26" applyNumberFormat="0" applyFill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22" fillId="9" borderId="20" applyNumberFormat="0" applyAlignment="0" applyProtection="0"/>
    <xf numFmtId="0" fontId="6" fillId="0" borderId="0"/>
    <xf numFmtId="44" fontId="1" fillId="0" borderId="0" applyFont="0" applyFill="0" applyBorder="0" applyAlignment="0" applyProtection="0"/>
    <xf numFmtId="0" fontId="32" fillId="0" borderId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19" fillId="10" borderId="42" applyNumberFormat="0" applyAlignment="0" applyProtection="0"/>
    <xf numFmtId="0" fontId="22" fillId="9" borderId="44" applyNumberFormat="0" applyAlignment="0" applyProtection="0"/>
    <xf numFmtId="0" fontId="6" fillId="7" borderId="43" applyNumberFormat="0" applyFont="0" applyAlignment="0" applyProtection="0"/>
    <xf numFmtId="0" fontId="22" fillId="9" borderId="40" applyNumberFormat="0" applyAlignment="0" applyProtection="0"/>
    <xf numFmtId="0" fontId="22" fillId="9" borderId="40" applyNumberFormat="0" applyAlignment="0" applyProtection="0"/>
    <xf numFmtId="0" fontId="6" fillId="7" borderId="39" applyNumberFormat="0" applyFont="0" applyAlignment="0" applyProtection="0"/>
    <xf numFmtId="0" fontId="22" fillId="9" borderId="44" applyNumberFormat="0" applyAlignment="0" applyProtection="0"/>
    <xf numFmtId="0" fontId="26" fillId="0" borderId="45" applyNumberFormat="0" applyFill="0" applyAlignment="0" applyProtection="0"/>
    <xf numFmtId="0" fontId="16" fillId="9" borderId="42" applyNumberFormat="0" applyAlignment="0" applyProtection="0"/>
    <xf numFmtId="0" fontId="6" fillId="7" borderId="43" applyNumberFormat="0" applyFont="0" applyAlignment="0" applyProtection="0"/>
    <xf numFmtId="0" fontId="6" fillId="7" borderId="39" applyNumberFormat="0" applyFont="0" applyAlignment="0" applyProtection="0"/>
    <xf numFmtId="0" fontId="26" fillId="0" borderId="41" applyNumberFormat="0" applyFill="0" applyAlignment="0" applyProtection="0"/>
    <xf numFmtId="0" fontId="22" fillId="9" borderId="40" applyNumberFormat="0" applyAlignment="0" applyProtection="0"/>
    <xf numFmtId="0" fontId="6" fillId="7" borderId="43" applyNumberFormat="0" applyFont="0" applyAlignment="0" applyProtection="0"/>
    <xf numFmtId="0" fontId="22" fillId="9" borderId="44" applyNumberFormat="0" applyAlignment="0" applyProtection="0"/>
    <xf numFmtId="0" fontId="19" fillId="10" borderId="42" applyNumberFormat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22" fillId="9" borderId="44" applyNumberForma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6" fillId="7" borderId="39" applyNumberFormat="0" applyFont="0" applyAlignment="0" applyProtection="0"/>
    <xf numFmtId="0" fontId="16" fillId="9" borderId="42" applyNumberFormat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22" fillId="9" borderId="40" applyNumberFormat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6" fillId="7" borderId="43" applyNumberFormat="0" applyFont="0" applyAlignment="0" applyProtection="0"/>
    <xf numFmtId="0" fontId="6" fillId="7" borderId="43" applyNumberFormat="0" applyFont="0" applyAlignment="0" applyProtection="0"/>
    <xf numFmtId="0" fontId="16" fillId="9" borderId="42" applyNumberFormat="0" applyAlignment="0" applyProtection="0"/>
    <xf numFmtId="0" fontId="16" fillId="9" borderId="42" applyNumberFormat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6" fillId="0" borderId="0"/>
  </cellStyleXfs>
  <cellXfs count="284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/>
    <xf numFmtId="0" fontId="8" fillId="0" borderId="15" xfId="110" applyNumberFormat="1" applyFont="1" applyFill="1" applyBorder="1" applyAlignment="1" applyProtection="1">
      <alignment horizontal="center" vertical="center"/>
    </xf>
    <xf numFmtId="0" fontId="8" fillId="0" borderId="11" xfId="110" applyFont="1" applyFill="1" applyBorder="1" applyAlignment="1" applyProtection="1">
      <alignment vertical="center"/>
    </xf>
    <xf numFmtId="4" fontId="8" fillId="0" borderId="11" xfId="110" applyNumberFormat="1" applyFont="1" applyFill="1" applyBorder="1" applyAlignment="1" applyProtection="1">
      <alignment horizontal="right" vertical="center" indent="1"/>
    </xf>
    <xf numFmtId="0" fontId="8" fillId="0" borderId="12" xfId="110" applyNumberFormat="1" applyFont="1" applyFill="1" applyBorder="1" applyAlignment="1" applyProtection="1">
      <alignment vertical="center"/>
    </xf>
    <xf numFmtId="0" fontId="8" fillId="27" borderId="15" xfId="110" applyNumberFormat="1" applyFont="1" applyFill="1" applyBorder="1" applyAlignment="1" applyProtection="1">
      <alignment vertical="center"/>
    </xf>
    <xf numFmtId="0" fontId="8" fillId="27" borderId="16" xfId="110" applyNumberFormat="1" applyFont="1" applyFill="1" applyBorder="1" applyAlignment="1" applyProtection="1">
      <alignment vertical="center"/>
    </xf>
    <xf numFmtId="0" fontId="8" fillId="0" borderId="12" xfId="110" applyNumberFormat="1" applyFont="1" applyFill="1" applyBorder="1" applyAlignment="1" applyProtection="1">
      <alignment horizontal="center" vertical="center"/>
    </xf>
    <xf numFmtId="164" fontId="8" fillId="0" borderId="11" xfId="110" applyNumberFormat="1" applyFont="1" applyFill="1" applyBorder="1" applyAlignment="1" applyProtection="1">
      <alignment horizontal="center" vertical="center"/>
    </xf>
    <xf numFmtId="164" fontId="8" fillId="27" borderId="11" xfId="110" applyNumberFormat="1" applyFont="1" applyFill="1" applyBorder="1" applyAlignment="1" applyProtection="1">
      <alignment horizontal="center" vertical="center"/>
    </xf>
    <xf numFmtId="49" fontId="8" fillId="0" borderId="11" xfId="110" quotePrefix="1" applyNumberFormat="1" applyFont="1" applyBorder="1" applyAlignment="1">
      <alignment horizontal="center" vertical="center"/>
    </xf>
    <xf numFmtId="49" fontId="8" fillId="0" borderId="11" xfId="110" quotePrefix="1" applyNumberFormat="1" applyFont="1" applyBorder="1" applyAlignment="1">
      <alignment horizontal="center" vertical="center"/>
    </xf>
    <xf numFmtId="167" fontId="8" fillId="0" borderId="16" xfId="110" applyNumberFormat="1" applyFont="1" applyBorder="1" applyAlignment="1">
      <alignment vertical="center"/>
    </xf>
    <xf numFmtId="167" fontId="8" fillId="0" borderId="17" xfId="110" applyNumberFormat="1" applyFont="1" applyBorder="1" applyAlignment="1">
      <alignment vertical="center"/>
    </xf>
    <xf numFmtId="167" fontId="8" fillId="0" borderId="18" xfId="110" applyNumberFormat="1" applyFont="1" applyBorder="1" applyAlignment="1">
      <alignment vertical="center"/>
    </xf>
    <xf numFmtId="9" fontId="8" fillId="0" borderId="11" xfId="110" applyNumberFormat="1" applyFont="1" applyBorder="1" applyAlignment="1">
      <alignment horizontal="center" vertical="center"/>
    </xf>
    <xf numFmtId="165" fontId="9" fillId="26" borderId="11" xfId="110" applyNumberFormat="1" applyFont="1" applyFill="1" applyBorder="1" applyAlignment="1">
      <alignment vertical="center"/>
    </xf>
    <xf numFmtId="167" fontId="9" fillId="26" borderId="11" xfId="110" applyNumberFormat="1" applyFont="1" applyFill="1" applyBorder="1" applyAlignment="1">
      <alignment vertical="center"/>
    </xf>
    <xf numFmtId="165" fontId="8" fillId="25" borderId="11" xfId="110" applyNumberFormat="1" applyFont="1" applyFill="1" applyBorder="1" applyAlignment="1" applyProtection="1">
      <alignment vertical="center"/>
      <protection locked="0"/>
    </xf>
    <xf numFmtId="0" fontId="8" fillId="27" borderId="11" xfId="110" applyFont="1" applyFill="1" applyBorder="1" applyAlignment="1" applyProtection="1">
      <alignment horizontal="left" vertical="center"/>
    </xf>
    <xf numFmtId="0" fontId="8" fillId="27" borderId="11" xfId="110" applyFont="1" applyFill="1" applyBorder="1" applyAlignment="1" applyProtection="1">
      <alignment horizontal="left" vertical="center" indent="1"/>
    </xf>
    <xf numFmtId="0" fontId="9" fillId="27" borderId="11" xfId="110" applyFont="1" applyFill="1" applyBorder="1" applyAlignment="1" applyProtection="1">
      <alignment horizontal="left" vertical="center"/>
    </xf>
    <xf numFmtId="165" fontId="8" fillId="27" borderId="11" xfId="110" applyNumberFormat="1" applyFont="1" applyFill="1" applyBorder="1" applyAlignment="1" applyProtection="1">
      <alignment vertical="center"/>
    </xf>
    <xf numFmtId="0" fontId="8" fillId="0" borderId="15" xfId="110" applyNumberFormat="1" applyFont="1" applyFill="1" applyBorder="1" applyAlignment="1" applyProtection="1">
      <alignment vertical="center"/>
    </xf>
    <xf numFmtId="10" fontId="8" fillId="27" borderId="11" xfId="110" applyNumberFormat="1" applyFont="1" applyFill="1" applyBorder="1" applyAlignment="1" applyProtection="1">
      <alignment vertical="center"/>
    </xf>
    <xf numFmtId="165" fontId="8" fillId="0" borderId="11" xfId="110" applyNumberFormat="1" applyFont="1" applyBorder="1" applyAlignment="1">
      <alignment vertical="center"/>
    </xf>
    <xf numFmtId="167" fontId="8" fillId="0" borderId="11" xfId="110" applyNumberFormat="1" applyFont="1" applyBorder="1" applyAlignment="1">
      <alignment vertical="center"/>
    </xf>
    <xf numFmtId="0" fontId="8" fillId="27" borderId="11" xfId="110" applyFont="1" applyFill="1" applyBorder="1" applyAlignment="1" applyProtection="1">
      <alignment horizontal="left" vertical="center" indent="2"/>
    </xf>
    <xf numFmtId="0" fontId="9" fillId="26" borderId="11" xfId="230" applyFont="1" applyFill="1" applyBorder="1" applyAlignment="1">
      <alignment horizontal="center" vertical="center" wrapText="1"/>
    </xf>
    <xf numFmtId="0" fontId="8" fillId="0" borderId="11" xfId="110" applyFont="1" applyBorder="1" applyAlignment="1">
      <alignment vertical="center"/>
    </xf>
    <xf numFmtId="0" fontId="29" fillId="3" borderId="0" xfId="0" applyFont="1" applyFill="1" applyAlignment="1">
      <alignment wrapText="1"/>
    </xf>
    <xf numFmtId="0" fontId="9" fillId="29" borderId="10" xfId="2" applyFont="1" applyFill="1" applyBorder="1" applyAlignment="1" applyProtection="1">
      <alignment horizontal="center" vertical="center" wrapText="1"/>
    </xf>
    <xf numFmtId="0" fontId="8" fillId="27" borderId="10" xfId="2" applyFont="1" applyFill="1" applyBorder="1" applyAlignment="1" applyProtection="1">
      <alignment horizontal="center" vertical="center" wrapText="1"/>
    </xf>
    <xf numFmtId="0" fontId="8" fillId="0" borderId="10" xfId="2" applyNumberFormat="1" applyFont="1" applyFill="1" applyBorder="1" applyAlignment="1" applyProtection="1">
      <alignment horizontal="center" vertical="center"/>
      <protection locked="0"/>
    </xf>
    <xf numFmtId="164" fontId="8" fillId="0" borderId="10" xfId="2" applyNumberFormat="1" applyFont="1" applyBorder="1" applyAlignment="1" applyProtection="1">
      <alignment vertical="center"/>
      <protection locked="0"/>
    </xf>
    <xf numFmtId="0" fontId="8" fillId="0" borderId="10" xfId="2" applyFont="1" applyBorder="1" applyAlignment="1" applyProtection="1">
      <alignment vertical="center"/>
      <protection locked="0"/>
    </xf>
    <xf numFmtId="0" fontId="8" fillId="0" borderId="10" xfId="2" applyFont="1" applyBorder="1" applyAlignment="1" applyProtection="1">
      <alignment horizontal="center" vertical="center"/>
      <protection locked="0"/>
    </xf>
    <xf numFmtId="10" fontId="8" fillId="0" borderId="10" xfId="2" applyNumberFormat="1" applyFont="1" applyFill="1" applyBorder="1" applyAlignment="1" applyProtection="1">
      <alignment vertical="center"/>
      <protection locked="0"/>
    </xf>
    <xf numFmtId="165" fontId="8" fillId="0" borderId="10" xfId="2" applyNumberFormat="1" applyFont="1" applyFill="1" applyBorder="1" applyAlignment="1" applyProtection="1">
      <alignment vertical="center"/>
      <protection locked="0"/>
    </xf>
    <xf numFmtId="165" fontId="8" fillId="27" borderId="11" xfId="294" applyNumberFormat="1" applyFont="1" applyFill="1" applyBorder="1" applyAlignment="1" applyProtection="1">
      <alignment vertical="center"/>
    </xf>
    <xf numFmtId="165" fontId="8" fillId="27" borderId="10" xfId="2" applyNumberFormat="1" applyFont="1" applyFill="1" applyBorder="1" applyAlignment="1" applyProtection="1">
      <alignment vertical="center"/>
    </xf>
    <xf numFmtId="0" fontId="6" fillId="0" borderId="0" xfId="2"/>
    <xf numFmtId="165" fontId="9" fillId="27" borderId="11" xfId="2" applyNumberFormat="1" applyFont="1" applyFill="1" applyBorder="1" applyAlignment="1" applyProtection="1">
      <alignment vertical="center"/>
    </xf>
    <xf numFmtId="0" fontId="8" fillId="0" borderId="0" xfId="2" applyFont="1" applyAlignment="1">
      <alignment vertical="center"/>
    </xf>
    <xf numFmtId="0" fontId="31" fillId="31" borderId="0" xfId="2" applyFont="1" applyFill="1" applyAlignment="1" applyProtection="1">
      <alignment vertical="center"/>
    </xf>
    <xf numFmtId="14" fontId="8" fillId="0" borderId="11" xfId="110" applyNumberFormat="1" applyFont="1" applyFill="1" applyBorder="1" applyAlignment="1" applyProtection="1">
      <alignment horizontal="center" vertical="center"/>
    </xf>
    <xf numFmtId="0" fontId="8" fillId="0" borderId="11" xfId="110" applyFont="1" applyBorder="1" applyAlignment="1">
      <alignment vertical="center"/>
    </xf>
    <xf numFmtId="0" fontId="9" fillId="26" borderId="11" xfId="230" applyFont="1" applyFill="1" applyBorder="1" applyAlignment="1">
      <alignment horizontal="center" vertical="center" wrapText="1"/>
    </xf>
    <xf numFmtId="0" fontId="9" fillId="3" borderId="0" xfId="110" applyFont="1" applyFill="1" applyAlignment="1" applyProtection="1">
      <alignment vertical="center"/>
    </xf>
    <xf numFmtId="4" fontId="33" fillId="0" borderId="12" xfId="110" applyNumberFormat="1" applyFont="1" applyFill="1" applyBorder="1" applyAlignment="1" applyProtection="1">
      <alignment horizontal="center" vertical="center"/>
    </xf>
    <xf numFmtId="0" fontId="6" fillId="3" borderId="0" xfId="110" applyFill="1"/>
    <xf numFmtId="4" fontId="9" fillId="0" borderId="11" xfId="110" applyNumberFormat="1" applyFont="1" applyFill="1" applyBorder="1" applyAlignment="1" applyProtection="1">
      <alignment horizontal="right" vertical="center" indent="1"/>
    </xf>
    <xf numFmtId="0" fontId="10" fillId="3" borderId="0" xfId="110" applyFont="1" applyFill="1" applyAlignment="1" applyProtection="1">
      <alignment vertical="center"/>
    </xf>
    <xf numFmtId="169" fontId="0" fillId="3" borderId="0" xfId="0" applyNumberFormat="1" applyFill="1"/>
    <xf numFmtId="0" fontId="8" fillId="0" borderId="11" xfId="110" applyNumberFormat="1" applyFont="1" applyFill="1" applyBorder="1" applyAlignment="1" applyProtection="1">
      <alignment horizontal="center" vertical="center"/>
    </xf>
    <xf numFmtId="168" fontId="8" fillId="0" borderId="17" xfId="110" applyNumberFormat="1" applyFont="1" applyBorder="1" applyAlignment="1">
      <alignment horizontal="center" vertical="center"/>
    </xf>
    <xf numFmtId="0" fontId="8" fillId="0" borderId="14" xfId="110" applyFont="1" applyBorder="1" applyAlignment="1">
      <alignment vertical="center"/>
    </xf>
    <xf numFmtId="167" fontId="8" fillId="0" borderId="0" xfId="110" applyNumberFormat="1" applyFont="1" applyBorder="1" applyAlignment="1">
      <alignment vertical="center"/>
    </xf>
    <xf numFmtId="165" fontId="8" fillId="0" borderId="11" xfId="341" applyNumberFormat="1" applyFont="1" applyBorder="1" applyAlignment="1">
      <alignment vertical="center"/>
    </xf>
    <xf numFmtId="0" fontId="8" fillId="0" borderId="12" xfId="296" applyNumberFormat="1" applyFont="1" applyFill="1" applyBorder="1" applyAlignment="1" applyProtection="1">
      <alignment vertical="center"/>
      <protection locked="0"/>
    </xf>
    <xf numFmtId="0" fontId="8" fillId="0" borderId="11" xfId="110" quotePrefix="1" applyNumberFormat="1" applyFont="1" applyBorder="1" applyAlignment="1">
      <alignment horizontal="center" vertical="center"/>
    </xf>
    <xf numFmtId="0" fontId="8" fillId="0" borderId="12" xfId="110" applyFont="1" applyBorder="1" applyAlignment="1">
      <alignment vertical="center"/>
    </xf>
    <xf numFmtId="0" fontId="0" fillId="3" borderId="0" xfId="0" applyFill="1" applyAlignment="1"/>
    <xf numFmtId="0" fontId="9" fillId="26" borderId="11" xfId="230" applyFont="1" applyFill="1" applyBorder="1" applyAlignment="1">
      <alignment horizontal="center" vertical="center"/>
    </xf>
    <xf numFmtId="0" fontId="0" fillId="3" borderId="0" xfId="0" applyFill="1" applyBorder="1"/>
    <xf numFmtId="4" fontId="8" fillId="3" borderId="15" xfId="110" applyNumberFormat="1" applyFont="1" applyFill="1" applyBorder="1" applyAlignment="1" applyProtection="1">
      <alignment horizontal="right" vertical="center" indent="1"/>
    </xf>
    <xf numFmtId="0" fontId="4" fillId="3" borderId="0" xfId="0" applyFont="1" applyFill="1" applyBorder="1" applyAlignment="1">
      <alignment horizontal="center" vertical="center"/>
    </xf>
    <xf numFmtId="0" fontId="38" fillId="3" borderId="0" xfId="0" applyFont="1" applyFill="1"/>
    <xf numFmtId="0" fontId="10" fillId="2" borderId="0" xfId="110" applyFont="1" applyFill="1" applyAlignment="1" applyProtection="1">
      <alignment horizontal="center" vertical="center"/>
    </xf>
    <xf numFmtId="0" fontId="30" fillId="30" borderId="30" xfId="0" applyFont="1" applyFill="1" applyBorder="1" applyAlignment="1">
      <alignment horizontal="right" vertical="center"/>
    </xf>
    <xf numFmtId="167" fontId="28" fillId="30" borderId="31" xfId="0" applyNumberFormat="1" applyFont="1" applyFill="1" applyBorder="1" applyAlignment="1">
      <alignment horizontal="center" wrapText="1"/>
    </xf>
    <xf numFmtId="0" fontId="28" fillId="30" borderId="31" xfId="0" applyNumberFormat="1" applyFont="1" applyFill="1" applyBorder="1" applyAlignment="1">
      <alignment horizontal="center" wrapText="1"/>
    </xf>
    <xf numFmtId="0" fontId="28" fillId="30" borderId="32" xfId="0" applyFont="1" applyFill="1" applyBorder="1"/>
    <xf numFmtId="0" fontId="28" fillId="30" borderId="33" xfId="0" applyFont="1" applyFill="1" applyBorder="1"/>
    <xf numFmtId="0" fontId="10" fillId="2" borderId="46" xfId="110" applyFont="1" applyFill="1" applyBorder="1" applyAlignment="1" applyProtection="1">
      <alignment horizontal="center" vertical="center"/>
    </xf>
    <xf numFmtId="0" fontId="5" fillId="3" borderId="0" xfId="1" applyFill="1" applyAlignment="1">
      <alignment horizontal="center" vertical="center"/>
    </xf>
    <xf numFmtId="0" fontId="0" fillId="0" borderId="0" xfId="0" applyAlignment="1"/>
    <xf numFmtId="44" fontId="42" fillId="2" borderId="58" xfId="295" applyFont="1" applyFill="1" applyBorder="1"/>
    <xf numFmtId="44" fontId="41" fillId="3" borderId="58" xfId="295" applyFont="1" applyFill="1" applyBorder="1"/>
    <xf numFmtId="44" fontId="42" fillId="3" borderId="58" xfId="295" applyFont="1" applyFill="1" applyBorder="1"/>
    <xf numFmtId="44" fontId="41" fillId="3" borderId="63" xfId="295" applyFont="1" applyFill="1" applyBorder="1"/>
    <xf numFmtId="14" fontId="0" fillId="0" borderId="0" xfId="0" applyNumberFormat="1"/>
    <xf numFmtId="44" fontId="8" fillId="0" borderId="11" xfId="295" applyFont="1" applyBorder="1" applyAlignment="1">
      <alignment vertical="center"/>
    </xf>
    <xf numFmtId="44" fontId="9" fillId="26" borderId="11" xfId="295" applyFont="1" applyFill="1" applyBorder="1" applyAlignment="1">
      <alignment vertical="center"/>
    </xf>
    <xf numFmtId="0" fontId="0" fillId="34" borderId="75" xfId="0" applyFill="1" applyBorder="1"/>
    <xf numFmtId="0" fontId="28" fillId="34" borderId="76" xfId="0" applyFont="1" applyFill="1" applyBorder="1" applyAlignment="1">
      <alignment horizontal="center" vertical="center" wrapText="1"/>
    </xf>
    <xf numFmtId="0" fontId="28" fillId="34" borderId="77" xfId="0" applyFont="1" applyFill="1" applyBorder="1"/>
    <xf numFmtId="14" fontId="0" fillId="3" borderId="78" xfId="0" applyNumberFormat="1" applyFill="1" applyBorder="1"/>
    <xf numFmtId="0" fontId="28" fillId="34" borderId="0" xfId="0" applyFont="1" applyFill="1" applyBorder="1"/>
    <xf numFmtId="0" fontId="0" fillId="2" borderId="7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/>
    <xf numFmtId="0" fontId="45" fillId="3" borderId="0" xfId="0" applyFont="1" applyFill="1" applyBorder="1"/>
    <xf numFmtId="0" fontId="43" fillId="3" borderId="81" xfId="0" applyFont="1" applyFill="1" applyBorder="1" applyAlignment="1">
      <alignment horizontal="center"/>
    </xf>
    <xf numFmtId="0" fontId="0" fillId="3" borderId="82" xfId="0" applyFill="1" applyBorder="1" applyAlignment="1">
      <alignment wrapText="1"/>
    </xf>
    <xf numFmtId="0" fontId="43" fillId="3" borderId="82" xfId="0" applyFont="1" applyFill="1" applyBorder="1" applyAlignment="1">
      <alignment horizontal="center" vertical="center"/>
    </xf>
    <xf numFmtId="0" fontId="43" fillId="3" borderId="84" xfId="0" applyFont="1" applyFill="1" applyBorder="1" applyAlignment="1">
      <alignment horizontal="center"/>
    </xf>
    <xf numFmtId="0" fontId="43" fillId="3" borderId="0" xfId="0" applyFont="1" applyFill="1" applyBorder="1" applyAlignment="1">
      <alignment horizontal="right" vertical="center"/>
    </xf>
    <xf numFmtId="0" fontId="0" fillId="3" borderId="84" xfId="0" applyFill="1" applyBorder="1"/>
    <xf numFmtId="0" fontId="0" fillId="3" borderId="87" xfId="0" applyFill="1" applyBorder="1"/>
    <xf numFmtId="0" fontId="0" fillId="3" borderId="86" xfId="0" applyFill="1" applyBorder="1"/>
    <xf numFmtId="2" fontId="2" fillId="30" borderId="79" xfId="0" applyNumberFormat="1" applyFont="1" applyFill="1" applyBorder="1" applyAlignment="1">
      <alignment horizontal="center"/>
    </xf>
    <xf numFmtId="170" fontId="2" fillId="30" borderId="79" xfId="0" applyNumberFormat="1" applyFont="1" applyFill="1" applyBorder="1" applyAlignment="1">
      <alignment horizontal="center"/>
    </xf>
    <xf numFmtId="170" fontId="0" fillId="3" borderId="0" xfId="0" applyNumberFormat="1" applyFill="1" applyBorder="1"/>
    <xf numFmtId="0" fontId="0" fillId="3" borderId="0" xfId="0" applyFill="1" applyBorder="1" applyAlignment="1">
      <alignment horizontal="left" vertical="top"/>
    </xf>
    <xf numFmtId="0" fontId="46" fillId="3" borderId="0" xfId="0" applyFont="1" applyFill="1" applyBorder="1"/>
    <xf numFmtId="0" fontId="47" fillId="3" borderId="83" xfId="0" applyFont="1" applyFill="1" applyBorder="1"/>
    <xf numFmtId="0" fontId="47" fillId="3" borderId="85" xfId="0" applyFont="1" applyFill="1" applyBorder="1"/>
    <xf numFmtId="0" fontId="47" fillId="3" borderId="88" xfId="0" applyFont="1" applyFill="1" applyBorder="1"/>
    <xf numFmtId="0" fontId="0" fillId="3" borderId="0" xfId="0" applyFill="1" applyBorder="1" applyAlignment="1">
      <alignment horizontal="center"/>
    </xf>
    <xf numFmtId="0" fontId="47" fillId="3" borderId="0" xfId="0" applyFont="1" applyFill="1" applyBorder="1"/>
    <xf numFmtId="0" fontId="29" fillId="3" borderId="0" xfId="0" applyFont="1" applyFill="1" applyBorder="1" applyAlignment="1">
      <alignment horizontal="center" vertical="top" wrapText="1"/>
    </xf>
    <xf numFmtId="0" fontId="35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horizontal="left" vertical="top" wrapText="1"/>
    </xf>
    <xf numFmtId="0" fontId="4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wrapText="1"/>
    </xf>
    <xf numFmtId="0" fontId="28" fillId="2" borderId="0" xfId="0" quotePrefix="1" applyFont="1" applyFill="1" applyAlignment="1">
      <alignment wrapText="1"/>
    </xf>
    <xf numFmtId="0" fontId="28" fillId="2" borderId="0" xfId="0" quotePrefix="1" applyFont="1" applyFill="1"/>
    <xf numFmtId="170" fontId="28" fillId="2" borderId="0" xfId="0" applyNumberFormat="1" applyFont="1" applyFill="1"/>
    <xf numFmtId="14" fontId="28" fillId="2" borderId="0" xfId="0" quotePrefix="1" applyNumberFormat="1" applyFont="1" applyFill="1"/>
    <xf numFmtId="0" fontId="28" fillId="2" borderId="0" xfId="0" applyFont="1" applyFill="1" applyBorder="1" applyAlignment="1">
      <alignment horizontal="left" vertical="top"/>
    </xf>
    <xf numFmtId="0" fontId="48" fillId="3" borderId="0" xfId="0" applyFont="1" applyFill="1" applyBorder="1" applyAlignment="1">
      <alignment vertical="center"/>
    </xf>
    <xf numFmtId="0" fontId="2" fillId="30" borderId="85" xfId="0" applyFont="1" applyFill="1" applyBorder="1"/>
    <xf numFmtId="0" fontId="0" fillId="3" borderId="28" xfId="0" applyFill="1" applyBorder="1"/>
    <xf numFmtId="0" fontId="0" fillId="3" borderId="92" xfId="0" applyFill="1" applyBorder="1"/>
    <xf numFmtId="0" fontId="47" fillId="3" borderId="92" xfId="0" applyFont="1" applyFill="1" applyBorder="1"/>
    <xf numFmtId="0" fontId="47" fillId="3" borderId="29" xfId="0" applyFont="1" applyFill="1" applyBorder="1"/>
    <xf numFmtId="0" fontId="0" fillId="3" borderId="30" xfId="0" applyFill="1" applyBorder="1"/>
    <xf numFmtId="0" fontId="47" fillId="3" borderId="31" xfId="0" applyFont="1" applyFill="1" applyBorder="1"/>
    <xf numFmtId="0" fontId="44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vertical="center"/>
    </xf>
    <xf numFmtId="0" fontId="44" fillId="3" borderId="0" xfId="0" applyFont="1" applyFill="1" applyBorder="1" applyAlignment="1">
      <alignment vertical="center" wrapText="1"/>
    </xf>
    <xf numFmtId="0" fontId="44" fillId="3" borderId="0" xfId="0" applyFont="1" applyFill="1" applyBorder="1"/>
    <xf numFmtId="0" fontId="4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wrapText="1"/>
    </xf>
    <xf numFmtId="0" fontId="4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47" fillId="3" borderId="31" xfId="0" quotePrefix="1" applyFont="1" applyFill="1" applyBorder="1"/>
    <xf numFmtId="0" fontId="0" fillId="3" borderId="30" xfId="0" applyFill="1" applyBorder="1" applyAlignment="1">
      <alignment horizontal="left" vertical="top"/>
    </xf>
    <xf numFmtId="0" fontId="0" fillId="3" borderId="31" xfId="0" applyFill="1" applyBorder="1"/>
    <xf numFmtId="0" fontId="47" fillId="3" borderId="30" xfId="0" applyFont="1" applyFill="1" applyBorder="1"/>
    <xf numFmtId="0" fontId="0" fillId="3" borderId="31" xfId="0" applyFill="1" applyBorder="1" applyAlignment="1">
      <alignment horizontal="left" vertical="top"/>
    </xf>
    <xf numFmtId="0" fontId="47" fillId="3" borderId="32" xfId="0" applyFont="1" applyFill="1" applyBorder="1"/>
    <xf numFmtId="0" fontId="47" fillId="3" borderId="93" xfId="0" applyFont="1" applyFill="1" applyBorder="1"/>
    <xf numFmtId="0" fontId="47" fillId="3" borderId="33" xfId="0" applyFont="1" applyFill="1" applyBorder="1"/>
    <xf numFmtId="0" fontId="49" fillId="2" borderId="0" xfId="0" applyFont="1" applyFill="1" applyAlignment="1">
      <alignment horizontal="right" vertical="center" wrapText="1"/>
    </xf>
    <xf numFmtId="0" fontId="35" fillId="3" borderId="79" xfId="0" applyFont="1" applyFill="1" applyBorder="1" applyAlignment="1">
      <alignment horizontal="center"/>
    </xf>
    <xf numFmtId="0" fontId="9" fillId="26" borderId="11" xfId="230" applyFont="1" applyFill="1" applyBorder="1" applyAlignment="1">
      <alignment horizontal="center" vertical="center" wrapText="1"/>
    </xf>
    <xf numFmtId="0" fontId="8" fillId="0" borderId="11" xfId="110" applyFont="1" applyBorder="1" applyAlignment="1">
      <alignment vertical="center"/>
    </xf>
    <xf numFmtId="0" fontId="9" fillId="26" borderId="11" xfId="230" applyFont="1" applyFill="1" applyBorder="1" applyAlignment="1">
      <alignment horizontal="center" vertical="center"/>
    </xf>
    <xf numFmtId="168" fontId="8" fillId="0" borderId="17" xfId="110" applyNumberFormat="1" applyFont="1" applyBorder="1" applyAlignment="1">
      <alignment horizontal="center" vertical="center"/>
    </xf>
    <xf numFmtId="0" fontId="8" fillId="0" borderId="11" xfId="110" applyFont="1" applyBorder="1" applyAlignment="1">
      <alignment vertical="center"/>
    </xf>
    <xf numFmtId="168" fontId="8" fillId="0" borderId="17" xfId="110" applyNumberFormat="1" applyFont="1" applyBorder="1" applyAlignment="1">
      <alignment horizontal="center" vertical="center"/>
    </xf>
    <xf numFmtId="14" fontId="8" fillId="0" borderId="11" xfId="110" applyNumberFormat="1" applyFont="1" applyBorder="1" applyAlignment="1">
      <alignment horizontal="center" vertical="center"/>
    </xf>
    <xf numFmtId="0" fontId="8" fillId="0" borderId="11" xfId="110" applyFont="1" applyBorder="1" applyAlignment="1">
      <alignment horizontal="center" vertical="center"/>
    </xf>
    <xf numFmtId="4" fontId="8" fillId="0" borderId="11" xfId="110" applyNumberFormat="1" applyFont="1" applyBorder="1" applyAlignment="1">
      <alignment horizontal="right" vertical="center" indent="1"/>
    </xf>
    <xf numFmtId="4" fontId="8" fillId="3" borderId="15" xfId="110" applyNumberFormat="1" applyFont="1" applyFill="1" applyBorder="1" applyAlignment="1">
      <alignment horizontal="right" vertical="center" indent="1"/>
    </xf>
    <xf numFmtId="4" fontId="33" fillId="0" borderId="12" xfId="110" applyNumberFormat="1" applyFont="1" applyBorder="1" applyAlignment="1">
      <alignment horizontal="center" vertical="center"/>
    </xf>
    <xf numFmtId="0" fontId="8" fillId="0" borderId="15" xfId="294" applyFont="1" applyBorder="1" applyAlignment="1" applyProtection="1">
      <alignment vertical="center"/>
      <protection locked="0"/>
    </xf>
    <xf numFmtId="0" fontId="8" fillId="0" borderId="12" xfId="294" applyFont="1" applyBorder="1" applyAlignment="1" applyProtection="1">
      <alignment vertical="center"/>
      <protection locked="0"/>
    </xf>
    <xf numFmtId="44" fontId="51" fillId="3" borderId="62" xfId="295" applyFont="1" applyFill="1" applyBorder="1"/>
    <xf numFmtId="44" fontId="8" fillId="0" borderId="17" xfId="295" applyFont="1" applyBorder="1" applyAlignment="1">
      <alignment vertical="center"/>
    </xf>
    <xf numFmtId="0" fontId="30" fillId="30" borderId="30" xfId="0" applyFont="1" applyFill="1" applyBorder="1" applyAlignment="1">
      <alignment horizontal="right" vertical="center" wrapText="1"/>
    </xf>
    <xf numFmtId="169" fontId="28" fillId="30" borderId="31" xfId="0" applyNumberFormat="1" applyFont="1" applyFill="1" applyBorder="1" applyAlignment="1">
      <alignment horizontal="center" wrapText="1"/>
    </xf>
    <xf numFmtId="168" fontId="8" fillId="0" borderId="17" xfId="110" applyNumberFormat="1" applyFont="1" applyBorder="1" applyAlignment="1">
      <alignment vertical="center"/>
    </xf>
    <xf numFmtId="9" fontId="0" fillId="0" borderId="0" xfId="0" applyNumberFormat="1"/>
    <xf numFmtId="0" fontId="52" fillId="3" borderId="0" xfId="1" applyFont="1" applyFill="1" applyBorder="1" applyAlignment="1">
      <alignment horizontal="center" vertical="center" wrapText="1"/>
    </xf>
    <xf numFmtId="14" fontId="0" fillId="4" borderId="66" xfId="0" applyNumberFormat="1" applyFill="1" applyBorder="1" applyAlignment="1">
      <alignment horizontal="center"/>
    </xf>
    <xf numFmtId="0" fontId="53" fillId="4" borderId="0" xfId="0" applyFont="1" applyFill="1"/>
    <xf numFmtId="0" fontId="29" fillId="2" borderId="66" xfId="0" applyFont="1" applyFill="1" applyBorder="1" applyAlignment="1" applyProtection="1">
      <alignment horizontal="center" vertical="center"/>
      <protection locked="0"/>
    </xf>
    <xf numFmtId="14" fontId="0" fillId="2" borderId="79" xfId="0" applyNumberForma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vertical="top"/>
      <protection locked="0"/>
    </xf>
    <xf numFmtId="0" fontId="0" fillId="2" borderId="67" xfId="0" applyFill="1" applyBorder="1" applyAlignment="1" applyProtection="1">
      <alignment vertical="top"/>
      <protection locked="0"/>
    </xf>
    <xf numFmtId="0" fontId="0" fillId="2" borderId="68" xfId="0" applyFill="1" applyBorder="1" applyAlignment="1" applyProtection="1">
      <alignment vertical="top"/>
      <protection locked="0"/>
    </xf>
    <xf numFmtId="0" fontId="0" fillId="2" borderId="69" xfId="0" applyFill="1" applyBorder="1" applyAlignment="1" applyProtection="1">
      <alignment vertical="top"/>
      <protection locked="0"/>
    </xf>
    <xf numFmtId="0" fontId="0" fillId="2" borderId="70" xfId="0" applyFill="1" applyBorder="1" applyAlignment="1" applyProtection="1">
      <alignment vertical="top"/>
      <protection locked="0"/>
    </xf>
    <xf numFmtId="0" fontId="0" fillId="2" borderId="71" xfId="0" applyFill="1" applyBorder="1" applyAlignment="1" applyProtection="1">
      <alignment vertical="top"/>
      <protection locked="0"/>
    </xf>
    <xf numFmtId="0" fontId="0" fillId="2" borderId="72" xfId="0" applyFill="1" applyBorder="1" applyAlignment="1" applyProtection="1">
      <alignment vertical="top"/>
      <protection locked="0"/>
    </xf>
    <xf numFmtId="0" fontId="0" fillId="2" borderId="73" xfId="0" applyFill="1" applyBorder="1" applyAlignment="1" applyProtection="1">
      <alignment vertical="top"/>
      <protection locked="0"/>
    </xf>
    <xf numFmtId="0" fontId="0" fillId="2" borderId="74" xfId="0" applyFill="1" applyBorder="1" applyAlignment="1" applyProtection="1">
      <alignment vertical="top"/>
      <protection locked="0"/>
    </xf>
    <xf numFmtId="0" fontId="29" fillId="2" borderId="80" xfId="0" applyFont="1" applyFill="1" applyBorder="1" applyAlignment="1" applyProtection="1">
      <alignment horizontal="center" vertical="center"/>
      <protection locked="0"/>
    </xf>
    <xf numFmtId="0" fontId="0" fillId="2" borderId="66" xfId="0" applyFill="1" applyBorder="1" applyAlignment="1" applyProtection="1">
      <alignment vertical="top"/>
      <protection locked="0"/>
    </xf>
    <xf numFmtId="14" fontId="35" fillId="3" borderId="79" xfId="0" applyNumberFormat="1" applyFont="1" applyFill="1" applyBorder="1" applyAlignment="1">
      <alignment horizontal="center"/>
    </xf>
    <xf numFmtId="14" fontId="55" fillId="2" borderId="79" xfId="0" applyNumberFormat="1" applyFont="1" applyFill="1" applyBorder="1" applyAlignment="1">
      <alignment horizontal="center"/>
    </xf>
    <xf numFmtId="0" fontId="0" fillId="2" borderId="67" xfId="0" applyFill="1" applyBorder="1" applyAlignment="1" applyProtection="1">
      <alignment horizontal="left" vertical="top" wrapText="1"/>
      <protection locked="0"/>
    </xf>
    <xf numFmtId="0" fontId="0" fillId="2" borderId="68" xfId="0" applyFill="1" applyBorder="1" applyAlignment="1" applyProtection="1">
      <alignment horizontal="left" vertical="top" wrapText="1"/>
      <protection locked="0"/>
    </xf>
    <xf numFmtId="0" fontId="0" fillId="2" borderId="69" xfId="0" applyFill="1" applyBorder="1" applyAlignment="1" applyProtection="1">
      <alignment horizontal="left" vertical="top" wrapText="1"/>
      <protection locked="0"/>
    </xf>
    <xf numFmtId="0" fontId="0" fillId="2" borderId="70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71" xfId="0" applyFill="1" applyBorder="1" applyAlignment="1" applyProtection="1">
      <alignment horizontal="left" vertical="top" wrapText="1"/>
      <protection locked="0"/>
    </xf>
    <xf numFmtId="0" fontId="0" fillId="2" borderId="72" xfId="0" applyFill="1" applyBorder="1" applyAlignment="1" applyProtection="1">
      <alignment horizontal="left" vertical="top" wrapText="1"/>
      <protection locked="0"/>
    </xf>
    <xf numFmtId="0" fontId="0" fillId="2" borderId="73" xfId="0" applyFill="1" applyBorder="1" applyAlignment="1" applyProtection="1">
      <alignment horizontal="left" vertical="top" wrapText="1"/>
      <protection locked="0"/>
    </xf>
    <xf numFmtId="0" fontId="0" fillId="2" borderId="74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right"/>
    </xf>
    <xf numFmtId="0" fontId="0" fillId="2" borderId="31" xfId="0" applyFill="1" applyBorder="1" applyAlignment="1">
      <alignment horizontal="right"/>
    </xf>
    <xf numFmtId="0" fontId="44" fillId="2" borderId="0" xfId="0" applyFont="1" applyFill="1" applyAlignment="1">
      <alignment horizontal="left" vertical="top" wrapText="1"/>
    </xf>
    <xf numFmtId="0" fontId="44" fillId="2" borderId="31" xfId="0" applyFont="1" applyFill="1" applyBorder="1" applyAlignment="1">
      <alignment horizontal="left" vertical="top" wrapText="1"/>
    </xf>
    <xf numFmtId="0" fontId="40" fillId="30" borderId="65" xfId="0" applyFont="1" applyFill="1" applyBorder="1" applyAlignment="1">
      <alignment horizontal="center" vertical="center"/>
    </xf>
    <xf numFmtId="0" fontId="40" fillId="30" borderId="0" xfId="0" applyFont="1" applyFill="1" applyBorder="1" applyAlignment="1">
      <alignment horizontal="center" vertical="center"/>
    </xf>
    <xf numFmtId="0" fontId="37" fillId="32" borderId="89" xfId="1" applyFont="1" applyFill="1" applyBorder="1" applyAlignment="1">
      <alignment horizontal="center" vertical="center"/>
    </xf>
    <xf numFmtId="0" fontId="37" fillId="32" borderId="90" xfId="1" applyFont="1" applyFill="1" applyBorder="1" applyAlignment="1">
      <alignment horizontal="center" vertical="center"/>
    </xf>
    <xf numFmtId="0" fontId="37" fillId="32" borderId="91" xfId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left" vertical="top" wrapText="1"/>
    </xf>
    <xf numFmtId="0" fontId="35" fillId="2" borderId="0" xfId="0" applyFont="1" applyFill="1" applyBorder="1" applyAlignment="1">
      <alignment horizontal="left" vertical="center" wrapText="1"/>
    </xf>
    <xf numFmtId="0" fontId="39" fillId="33" borderId="47" xfId="1" applyFont="1" applyFill="1" applyBorder="1" applyAlignment="1">
      <alignment horizontal="center" vertical="center"/>
    </xf>
    <xf numFmtId="0" fontId="39" fillId="33" borderId="48" xfId="1" applyFont="1" applyFill="1" applyBorder="1" applyAlignment="1">
      <alignment horizontal="center" vertical="center"/>
    </xf>
    <xf numFmtId="0" fontId="39" fillId="33" borderId="49" xfId="1" applyFont="1" applyFill="1" applyBorder="1" applyAlignment="1">
      <alignment horizontal="center" vertical="center"/>
    </xf>
    <xf numFmtId="0" fontId="39" fillId="33" borderId="47" xfId="1" applyFont="1" applyFill="1" applyBorder="1" applyAlignment="1">
      <alignment horizontal="center" vertical="center" wrapText="1"/>
    </xf>
    <xf numFmtId="0" fontId="39" fillId="33" borderId="48" xfId="1" applyFont="1" applyFill="1" applyBorder="1" applyAlignment="1">
      <alignment horizontal="center" vertical="center" wrapText="1"/>
    </xf>
    <xf numFmtId="0" fontId="39" fillId="33" borderId="49" xfId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/>
    </xf>
    <xf numFmtId="0" fontId="37" fillId="2" borderId="89" xfId="0" applyFont="1" applyFill="1" applyBorder="1" applyAlignment="1" applyProtection="1">
      <alignment horizontal="center" vertical="center" wrapText="1"/>
      <protection locked="0"/>
    </xf>
    <xf numFmtId="0" fontId="37" fillId="2" borderId="90" xfId="0" applyFont="1" applyFill="1" applyBorder="1" applyAlignment="1" applyProtection="1">
      <alignment horizontal="center" vertical="center" wrapText="1"/>
      <protection locked="0"/>
    </xf>
    <xf numFmtId="0" fontId="37" fillId="2" borderId="91" xfId="0" applyFont="1" applyFill="1" applyBorder="1" applyAlignment="1" applyProtection="1">
      <alignment horizontal="center" vertical="center" wrapText="1"/>
      <protection locked="0"/>
    </xf>
    <xf numFmtId="0" fontId="34" fillId="4" borderId="30" xfId="1" applyFont="1" applyFill="1" applyBorder="1" applyAlignment="1">
      <alignment horizontal="center" vertical="center" wrapText="1"/>
    </xf>
    <xf numFmtId="0" fontId="34" fillId="4" borderId="31" xfId="1" applyFont="1" applyFill="1" applyBorder="1" applyAlignment="1">
      <alignment horizontal="center" vertical="center"/>
    </xf>
    <xf numFmtId="0" fontId="34" fillId="4" borderId="30" xfId="1" applyFont="1" applyFill="1" applyBorder="1" applyAlignment="1">
      <alignment horizontal="center" vertical="center"/>
    </xf>
    <xf numFmtId="0" fontId="34" fillId="4" borderId="32" xfId="1" applyFont="1" applyFill="1" applyBorder="1" applyAlignment="1">
      <alignment horizontal="center" vertical="center"/>
    </xf>
    <xf numFmtId="0" fontId="34" fillId="4" borderId="33" xfId="1" applyFont="1" applyFill="1" applyBorder="1" applyAlignment="1">
      <alignment horizontal="center" vertical="center"/>
    </xf>
    <xf numFmtId="0" fontId="8" fillId="0" borderId="11" xfId="110" applyFont="1" applyBorder="1" applyAlignment="1">
      <alignment vertical="center"/>
    </xf>
    <xf numFmtId="0" fontId="8" fillId="0" borderId="12" xfId="110" applyFont="1" applyBorder="1" applyAlignment="1">
      <alignment horizontal="left" vertical="center"/>
    </xf>
    <xf numFmtId="0" fontId="8" fillId="0" borderId="14" xfId="110" applyFont="1" applyBorder="1" applyAlignment="1">
      <alignment horizontal="left" vertical="center"/>
    </xf>
    <xf numFmtId="0" fontId="8" fillId="0" borderId="13" xfId="110" applyFont="1" applyBorder="1" applyAlignment="1">
      <alignment horizontal="left" vertical="center"/>
    </xf>
    <xf numFmtId="0" fontId="9" fillId="26" borderId="12" xfId="110" applyFont="1" applyFill="1" applyBorder="1" applyAlignment="1">
      <alignment horizontal="center" vertical="center"/>
    </xf>
    <xf numFmtId="0" fontId="9" fillId="26" borderId="14" xfId="110" applyFont="1" applyFill="1" applyBorder="1" applyAlignment="1">
      <alignment horizontal="center" vertical="center"/>
    </xf>
    <xf numFmtId="0" fontId="9" fillId="26" borderId="13" xfId="110" applyFont="1" applyFill="1" applyBorder="1" applyAlignment="1">
      <alignment horizontal="center" vertical="center"/>
    </xf>
    <xf numFmtId="0" fontId="34" fillId="4" borderId="28" xfId="1" applyFont="1" applyFill="1" applyBorder="1" applyAlignment="1">
      <alignment horizontal="center" vertical="center" wrapText="1"/>
    </xf>
    <xf numFmtId="0" fontId="34" fillId="4" borderId="29" xfId="1" applyFont="1" applyFill="1" applyBorder="1" applyAlignment="1">
      <alignment horizontal="center" vertical="center"/>
    </xf>
    <xf numFmtId="0" fontId="2" fillId="30" borderId="28" xfId="0" applyFont="1" applyFill="1" applyBorder="1" applyAlignment="1">
      <alignment horizontal="center" vertical="center" wrapText="1"/>
    </xf>
    <xf numFmtId="0" fontId="2" fillId="30" borderId="29" xfId="0" applyFont="1" applyFill="1" applyBorder="1" applyAlignment="1">
      <alignment horizontal="center" vertical="center" wrapText="1"/>
    </xf>
    <xf numFmtId="0" fontId="2" fillId="30" borderId="30" xfId="0" applyFont="1" applyFill="1" applyBorder="1" applyAlignment="1">
      <alignment horizontal="center" vertical="center" wrapText="1"/>
    </xf>
    <xf numFmtId="0" fontId="2" fillId="30" borderId="31" xfId="0" applyFont="1" applyFill="1" applyBorder="1" applyAlignment="1">
      <alignment horizontal="center" vertical="center" wrapText="1"/>
    </xf>
    <xf numFmtId="0" fontId="9" fillId="26" borderId="11" xfId="230" applyFont="1" applyFill="1" applyBorder="1" applyAlignment="1">
      <alignment horizontal="center" vertical="center"/>
    </xf>
    <xf numFmtId="0" fontId="9" fillId="26" borderId="11" xfId="110" applyFont="1" applyFill="1" applyBorder="1" applyAlignment="1">
      <alignment horizontal="center" vertical="center"/>
    </xf>
    <xf numFmtId="0" fontId="9" fillId="26" borderId="16" xfId="230" applyFont="1" applyFill="1" applyBorder="1" applyAlignment="1">
      <alignment horizontal="center" vertical="center" wrapText="1"/>
    </xf>
    <xf numFmtId="0" fontId="9" fillId="26" borderId="18" xfId="230" applyFont="1" applyFill="1" applyBorder="1" applyAlignment="1">
      <alignment horizontal="center" vertical="center" wrapText="1"/>
    </xf>
    <xf numFmtId="0" fontId="9" fillId="26" borderId="35" xfId="230" applyFont="1" applyFill="1" applyBorder="1" applyAlignment="1">
      <alignment horizontal="center" vertical="center" wrapText="1"/>
    </xf>
    <xf numFmtId="0" fontId="9" fillId="26" borderId="34" xfId="230" applyFont="1" applyFill="1" applyBorder="1" applyAlignment="1">
      <alignment horizontal="center" vertical="center" wrapText="1"/>
    </xf>
    <xf numFmtId="0" fontId="9" fillId="26" borderId="35" xfId="230" applyFont="1" applyFill="1" applyBorder="1" applyAlignment="1">
      <alignment horizontal="center" vertical="center"/>
    </xf>
    <xf numFmtId="0" fontId="9" fillId="26" borderId="34" xfId="230" applyFont="1" applyFill="1" applyBorder="1" applyAlignment="1">
      <alignment horizontal="center" vertical="center"/>
    </xf>
    <xf numFmtId="0" fontId="9" fillId="26" borderId="36" xfId="230" applyFont="1" applyFill="1" applyBorder="1" applyAlignment="1">
      <alignment horizontal="center" vertical="center"/>
    </xf>
    <xf numFmtId="0" fontId="9" fillId="26" borderId="38" xfId="230" applyFont="1" applyFill="1" applyBorder="1" applyAlignment="1">
      <alignment horizontal="center" vertical="center"/>
    </xf>
    <xf numFmtId="0" fontId="36" fillId="30" borderId="0" xfId="0" applyFont="1" applyFill="1" applyAlignment="1">
      <alignment horizontal="center" vertical="center"/>
    </xf>
    <xf numFmtId="0" fontId="36" fillId="30" borderId="0" xfId="110" applyFont="1" applyFill="1" applyAlignment="1" applyProtection="1">
      <alignment horizontal="center" vertical="center"/>
    </xf>
    <xf numFmtId="0" fontId="50" fillId="3" borderId="0" xfId="1" applyFont="1" applyFill="1" applyAlignment="1">
      <alignment horizontal="center" vertical="center"/>
    </xf>
    <xf numFmtId="0" fontId="9" fillId="26" borderId="11" xfId="230" applyFont="1" applyFill="1" applyBorder="1" applyAlignment="1">
      <alignment horizontal="center" vertical="center" wrapText="1"/>
    </xf>
    <xf numFmtId="0" fontId="9" fillId="28" borderId="11" xfId="230" applyFont="1" applyFill="1" applyBorder="1" applyAlignment="1">
      <alignment horizontal="center" vertical="center" wrapText="1"/>
    </xf>
    <xf numFmtId="0" fontId="9" fillId="26" borderId="15" xfId="230" applyFont="1" applyFill="1" applyBorder="1" applyAlignment="1">
      <alignment horizontal="center" vertical="center"/>
    </xf>
    <xf numFmtId="0" fontId="9" fillId="26" borderId="37" xfId="230" applyFont="1" applyFill="1" applyBorder="1" applyAlignment="1">
      <alignment horizontal="center" vertical="center"/>
    </xf>
    <xf numFmtId="167" fontId="9" fillId="26" borderId="56" xfId="110" applyNumberFormat="1" applyFont="1" applyFill="1" applyBorder="1" applyAlignment="1">
      <alignment horizontal="left" vertical="center"/>
    </xf>
    <xf numFmtId="167" fontId="9" fillId="26" borderId="35" xfId="110" applyNumberFormat="1" applyFont="1" applyFill="1" applyBorder="1" applyAlignment="1">
      <alignment horizontal="left" vertical="center"/>
    </xf>
    <xf numFmtId="167" fontId="9" fillId="26" borderId="51" xfId="110" applyNumberFormat="1" applyFont="1" applyFill="1" applyBorder="1" applyAlignment="1">
      <alignment horizontal="left" vertical="center"/>
    </xf>
    <xf numFmtId="167" fontId="9" fillId="26" borderId="59" xfId="110" applyNumberFormat="1" applyFont="1" applyFill="1" applyBorder="1" applyAlignment="1">
      <alignment horizontal="left" vertical="center"/>
    </xf>
    <xf numFmtId="167" fontId="9" fillId="26" borderId="60" xfId="110" applyNumberFormat="1" applyFont="1" applyFill="1" applyBorder="1" applyAlignment="1">
      <alignment horizontal="left" vertical="center"/>
    </xf>
    <xf numFmtId="167" fontId="9" fillId="26" borderId="61" xfId="110" applyNumberFormat="1" applyFont="1" applyFill="1" applyBorder="1" applyAlignment="1">
      <alignment horizontal="left" vertical="center"/>
    </xf>
    <xf numFmtId="0" fontId="8" fillId="0" borderId="57" xfId="110" applyFont="1" applyBorder="1" applyAlignment="1">
      <alignment horizontal="left" vertical="center"/>
    </xf>
    <xf numFmtId="0" fontId="8" fillId="0" borderId="0" xfId="110" applyFont="1" applyBorder="1" applyAlignment="1">
      <alignment horizontal="left" vertical="center"/>
    </xf>
    <xf numFmtId="0" fontId="8" fillId="0" borderId="50" xfId="110" applyFont="1" applyBorder="1" applyAlignment="1">
      <alignment horizontal="left" vertical="center"/>
    </xf>
    <xf numFmtId="165" fontId="9" fillId="26" borderId="54" xfId="110" applyNumberFormat="1" applyFont="1" applyFill="1" applyBorder="1" applyAlignment="1">
      <alignment horizontal="center" vertical="center" wrapText="1"/>
    </xf>
    <xf numFmtId="165" fontId="9" fillId="26" borderId="64" xfId="110" applyNumberFormat="1" applyFont="1" applyFill="1" applyBorder="1" applyAlignment="1">
      <alignment horizontal="center" vertical="center" wrapText="1"/>
    </xf>
    <xf numFmtId="0" fontId="9" fillId="26" borderId="52" xfId="230" applyFont="1" applyFill="1" applyBorder="1" applyAlignment="1">
      <alignment horizontal="center" vertical="center"/>
    </xf>
    <xf numFmtId="0" fontId="9" fillId="26" borderId="53" xfId="230" applyFont="1" applyFill="1" applyBorder="1" applyAlignment="1">
      <alignment horizontal="center" vertical="center"/>
    </xf>
    <xf numFmtId="0" fontId="9" fillId="26" borderId="55" xfId="230" applyFont="1" applyFill="1" applyBorder="1" applyAlignment="1">
      <alignment horizontal="center" vertical="center"/>
    </xf>
    <xf numFmtId="0" fontId="9" fillId="26" borderId="12" xfId="230" applyFont="1" applyFill="1" applyBorder="1" applyAlignment="1">
      <alignment horizontal="left" vertical="center"/>
    </xf>
    <xf numFmtId="0" fontId="9" fillId="26" borderId="14" xfId="230" applyFont="1" applyFill="1" applyBorder="1" applyAlignment="1">
      <alignment horizontal="left" vertical="center"/>
    </xf>
    <xf numFmtId="0" fontId="9" fillId="26" borderId="13" xfId="230" applyFont="1" applyFill="1" applyBorder="1" applyAlignment="1">
      <alignment horizontal="left" vertical="center"/>
    </xf>
    <xf numFmtId="168" fontId="8" fillId="0" borderId="17" xfId="110" applyNumberFormat="1" applyFont="1" applyBorder="1" applyAlignment="1">
      <alignment horizontal="center" vertical="center"/>
    </xf>
    <xf numFmtId="44" fontId="8" fillId="0" borderId="17" xfId="295" applyFont="1" applyBorder="1" applyAlignment="1">
      <alignment horizontal="center" vertical="center"/>
    </xf>
    <xf numFmtId="165" fontId="9" fillId="26" borderId="15" xfId="110" applyNumberFormat="1" applyFont="1" applyFill="1" applyBorder="1" applyAlignment="1">
      <alignment horizontal="center" vertical="center"/>
    </xf>
    <xf numFmtId="165" fontId="9" fillId="26" borderId="35" xfId="110" applyNumberFormat="1" applyFont="1" applyFill="1" applyBorder="1" applyAlignment="1">
      <alignment horizontal="center" vertical="center"/>
    </xf>
    <xf numFmtId="165" fontId="9" fillId="26" borderId="36" xfId="110" applyNumberFormat="1" applyFont="1" applyFill="1" applyBorder="1" applyAlignment="1">
      <alignment horizontal="center" vertical="center"/>
    </xf>
    <xf numFmtId="165" fontId="9" fillId="26" borderId="37" xfId="110" applyNumberFormat="1" applyFont="1" applyFill="1" applyBorder="1" applyAlignment="1">
      <alignment horizontal="center" vertical="center"/>
    </xf>
    <xf numFmtId="165" fontId="9" fillId="26" borderId="34" xfId="110" applyNumberFormat="1" applyFont="1" applyFill="1" applyBorder="1" applyAlignment="1">
      <alignment horizontal="center" vertical="center"/>
    </xf>
    <xf numFmtId="165" fontId="9" fillId="26" borderId="38" xfId="110" applyNumberFormat="1" applyFont="1" applyFill="1" applyBorder="1" applyAlignment="1">
      <alignment horizontal="center" vertical="center"/>
    </xf>
    <xf numFmtId="165" fontId="9" fillId="26" borderId="16" xfId="110" applyNumberFormat="1" applyFont="1" applyFill="1" applyBorder="1" applyAlignment="1">
      <alignment horizontal="center" vertical="center"/>
    </xf>
    <xf numFmtId="165" fontId="9" fillId="26" borderId="18" xfId="110" applyNumberFormat="1" applyFont="1" applyFill="1" applyBorder="1" applyAlignment="1">
      <alignment horizontal="center" vertical="center"/>
    </xf>
    <xf numFmtId="0" fontId="9" fillId="29" borderId="10" xfId="2" applyFont="1" applyFill="1" applyBorder="1" applyAlignment="1" applyProtection="1">
      <alignment horizontal="center" vertical="center" wrapText="1"/>
    </xf>
    <xf numFmtId="0" fontId="9" fillId="27" borderId="12" xfId="2" applyFont="1" applyFill="1" applyBorder="1" applyAlignment="1" applyProtection="1">
      <alignment horizontal="center" vertical="center" wrapText="1"/>
    </xf>
    <xf numFmtId="0" fontId="9" fillId="27" borderId="14" xfId="2" applyFont="1" applyFill="1" applyBorder="1" applyAlignment="1" applyProtection="1">
      <alignment horizontal="center" vertical="center" wrapText="1"/>
    </xf>
    <xf numFmtId="0" fontId="9" fillId="27" borderId="27" xfId="2" applyFont="1" applyFill="1" applyBorder="1" applyAlignment="1" applyProtection="1">
      <alignment horizontal="center" vertical="center" wrapText="1"/>
    </xf>
  </cellXfs>
  <cellStyles count="342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Cor1 2" xfId="10" xr:uid="{00000000-0005-0000-0000-000006000000}"/>
    <cellStyle name="20% - Cor1 2 2" xfId="214" xr:uid="{00000000-0005-0000-0000-000007000000}"/>
    <cellStyle name="20% - Cor1 3" xfId="11" xr:uid="{00000000-0005-0000-0000-000008000000}"/>
    <cellStyle name="20% - Cor1 3 2" xfId="215" xr:uid="{00000000-0005-0000-0000-000009000000}"/>
    <cellStyle name="20% - Cor1 4" xfId="9" xr:uid="{00000000-0005-0000-0000-00000A000000}"/>
    <cellStyle name="20% - Cor2 2" xfId="13" xr:uid="{00000000-0005-0000-0000-00000B000000}"/>
    <cellStyle name="20% - Cor2 2 2" xfId="216" xr:uid="{00000000-0005-0000-0000-00000C000000}"/>
    <cellStyle name="20% - Cor2 3" xfId="14" xr:uid="{00000000-0005-0000-0000-00000D000000}"/>
    <cellStyle name="20% - Cor2 4" xfId="12" xr:uid="{00000000-0005-0000-0000-00000E000000}"/>
    <cellStyle name="20% - Cor3 2" xfId="16" xr:uid="{00000000-0005-0000-0000-00000F000000}"/>
    <cellStyle name="20% - Cor3 3" xfId="128" xr:uid="{00000000-0005-0000-0000-000010000000}"/>
    <cellStyle name="20% - Cor3 4" xfId="15" xr:uid="{00000000-0005-0000-0000-000011000000}"/>
    <cellStyle name="20% - Cor4 2" xfId="18" xr:uid="{00000000-0005-0000-0000-000012000000}"/>
    <cellStyle name="20% - Cor4 2 2" xfId="217" xr:uid="{00000000-0005-0000-0000-000013000000}"/>
    <cellStyle name="20% - Cor4 3" xfId="19" xr:uid="{00000000-0005-0000-0000-000014000000}"/>
    <cellStyle name="20% - Cor4 3 2" xfId="218" xr:uid="{00000000-0005-0000-0000-000015000000}"/>
    <cellStyle name="20% - Cor4 4" xfId="17" xr:uid="{00000000-0005-0000-0000-000016000000}"/>
    <cellStyle name="20% - Cor5 2" xfId="21" xr:uid="{00000000-0005-0000-0000-000017000000}"/>
    <cellStyle name="20% - Cor5 2 2" xfId="219" xr:uid="{00000000-0005-0000-0000-000018000000}"/>
    <cellStyle name="20% - Cor5 3" xfId="22" xr:uid="{00000000-0005-0000-0000-000019000000}"/>
    <cellStyle name="20% - Cor5 4" xfId="20" xr:uid="{00000000-0005-0000-0000-00001A000000}"/>
    <cellStyle name="20% - Cor6 2" xfId="24" xr:uid="{00000000-0005-0000-0000-00001B000000}"/>
    <cellStyle name="20% - Cor6 2 2" xfId="220" xr:uid="{00000000-0005-0000-0000-00001C000000}"/>
    <cellStyle name="20% - Cor6 3" xfId="25" xr:uid="{00000000-0005-0000-0000-00001D000000}"/>
    <cellStyle name="20% - Cor6 4" xfId="23" xr:uid="{00000000-0005-0000-0000-00001E000000}"/>
    <cellStyle name="40% - Accent1" xfId="26" xr:uid="{00000000-0005-0000-0000-00001F000000}"/>
    <cellStyle name="40% - Accent2" xfId="27" xr:uid="{00000000-0005-0000-0000-000020000000}"/>
    <cellStyle name="40% - Accent3" xfId="28" xr:uid="{00000000-0005-0000-0000-000021000000}"/>
    <cellStyle name="40% - Accent4" xfId="29" xr:uid="{00000000-0005-0000-0000-000022000000}"/>
    <cellStyle name="40% - Accent5" xfId="30" xr:uid="{00000000-0005-0000-0000-000023000000}"/>
    <cellStyle name="40% - Accent6" xfId="31" xr:uid="{00000000-0005-0000-0000-000024000000}"/>
    <cellStyle name="40% - Cor1 2" xfId="33" xr:uid="{00000000-0005-0000-0000-000025000000}"/>
    <cellStyle name="40% - Cor1 3" xfId="129" xr:uid="{00000000-0005-0000-0000-000026000000}"/>
    <cellStyle name="40% - Cor1 4" xfId="32" xr:uid="{00000000-0005-0000-0000-000027000000}"/>
    <cellStyle name="40% - Cor2 2" xfId="35" xr:uid="{00000000-0005-0000-0000-000028000000}"/>
    <cellStyle name="40% - Cor2 3" xfId="130" xr:uid="{00000000-0005-0000-0000-000029000000}"/>
    <cellStyle name="40% - Cor2 4" xfId="34" xr:uid="{00000000-0005-0000-0000-00002A000000}"/>
    <cellStyle name="40% - Cor3 2" xfId="37" xr:uid="{00000000-0005-0000-0000-00002B000000}"/>
    <cellStyle name="40% - Cor3 3" xfId="131" xr:uid="{00000000-0005-0000-0000-00002C000000}"/>
    <cellStyle name="40% - Cor3 4" xfId="36" xr:uid="{00000000-0005-0000-0000-00002D000000}"/>
    <cellStyle name="40% - Cor4 2" xfId="39" xr:uid="{00000000-0005-0000-0000-00002E000000}"/>
    <cellStyle name="40% - Cor4 3" xfId="132" xr:uid="{00000000-0005-0000-0000-00002F000000}"/>
    <cellStyle name="40% - Cor4 4" xfId="38" xr:uid="{00000000-0005-0000-0000-000030000000}"/>
    <cellStyle name="40% - Cor5 2" xfId="41" xr:uid="{00000000-0005-0000-0000-000031000000}"/>
    <cellStyle name="40% - Cor5 3" xfId="133" xr:uid="{00000000-0005-0000-0000-000032000000}"/>
    <cellStyle name="40% - Cor5 4" xfId="40" xr:uid="{00000000-0005-0000-0000-000033000000}"/>
    <cellStyle name="40% - Cor6 2" xfId="43" xr:uid="{00000000-0005-0000-0000-000034000000}"/>
    <cellStyle name="40% - Cor6 2 2" xfId="221" xr:uid="{00000000-0005-0000-0000-000035000000}"/>
    <cellStyle name="40% - Cor6 3" xfId="44" xr:uid="{00000000-0005-0000-0000-000036000000}"/>
    <cellStyle name="40% - Cor6 4" xfId="42" xr:uid="{00000000-0005-0000-0000-000037000000}"/>
    <cellStyle name="60% - Accent1" xfId="45" xr:uid="{00000000-0005-0000-0000-000038000000}"/>
    <cellStyle name="60% - Accent2" xfId="46" xr:uid="{00000000-0005-0000-0000-000039000000}"/>
    <cellStyle name="60% - Accent3" xfId="47" xr:uid="{00000000-0005-0000-0000-00003A000000}"/>
    <cellStyle name="60% - Accent4" xfId="48" xr:uid="{00000000-0005-0000-0000-00003B000000}"/>
    <cellStyle name="60% - Accent5" xfId="49" xr:uid="{00000000-0005-0000-0000-00003C000000}"/>
    <cellStyle name="60% - Accent6" xfId="50" xr:uid="{00000000-0005-0000-0000-00003D000000}"/>
    <cellStyle name="60% - Cor1 2" xfId="52" xr:uid="{00000000-0005-0000-0000-00003E000000}"/>
    <cellStyle name="60% - Cor1 3" xfId="134" xr:uid="{00000000-0005-0000-0000-00003F000000}"/>
    <cellStyle name="60% - Cor1 4" xfId="51" xr:uid="{00000000-0005-0000-0000-000040000000}"/>
    <cellStyle name="60% - Cor2 2" xfId="54" xr:uid="{00000000-0005-0000-0000-000041000000}"/>
    <cellStyle name="60% - Cor2 3" xfId="135" xr:uid="{00000000-0005-0000-0000-000042000000}"/>
    <cellStyle name="60% - Cor2 4" xfId="53" xr:uid="{00000000-0005-0000-0000-000043000000}"/>
    <cellStyle name="60% - Cor3 2" xfId="56" xr:uid="{00000000-0005-0000-0000-000044000000}"/>
    <cellStyle name="60% - Cor3 3" xfId="136" xr:uid="{00000000-0005-0000-0000-000045000000}"/>
    <cellStyle name="60% - Cor3 4" xfId="55" xr:uid="{00000000-0005-0000-0000-000046000000}"/>
    <cellStyle name="60% - Cor4 2" xfId="58" xr:uid="{00000000-0005-0000-0000-000047000000}"/>
    <cellStyle name="60% - Cor4 3" xfId="137" xr:uid="{00000000-0005-0000-0000-000048000000}"/>
    <cellStyle name="60% - Cor4 4" xfId="57" xr:uid="{00000000-0005-0000-0000-000049000000}"/>
    <cellStyle name="60% - Cor5 2" xfId="60" xr:uid="{00000000-0005-0000-0000-00004A000000}"/>
    <cellStyle name="60% - Cor5 3" xfId="138" xr:uid="{00000000-0005-0000-0000-00004B000000}"/>
    <cellStyle name="60% - Cor5 4" xfId="59" xr:uid="{00000000-0005-0000-0000-00004C000000}"/>
    <cellStyle name="60% - Cor6 2" xfId="62" xr:uid="{00000000-0005-0000-0000-00004D000000}"/>
    <cellStyle name="60% - Cor6 3" xfId="139" xr:uid="{00000000-0005-0000-0000-00004E000000}"/>
    <cellStyle name="60% - Cor6 4" xfId="61" xr:uid="{00000000-0005-0000-0000-00004F000000}"/>
    <cellStyle name="Accent1" xfId="63" xr:uid="{00000000-0005-0000-0000-000050000000}"/>
    <cellStyle name="Accent2" xfId="64" xr:uid="{00000000-0005-0000-0000-000051000000}"/>
    <cellStyle name="Accent3" xfId="65" xr:uid="{00000000-0005-0000-0000-000052000000}"/>
    <cellStyle name="Accent4" xfId="66" xr:uid="{00000000-0005-0000-0000-000053000000}"/>
    <cellStyle name="Accent5" xfId="67" xr:uid="{00000000-0005-0000-0000-000054000000}"/>
    <cellStyle name="Accent6" xfId="68" xr:uid="{00000000-0005-0000-0000-000055000000}"/>
    <cellStyle name="Bad" xfId="69" xr:uid="{00000000-0005-0000-0000-000056000000}"/>
    <cellStyle name="Cabeçalho 1 2" xfId="140" xr:uid="{00000000-0005-0000-0000-000057000000}"/>
    <cellStyle name="Cabeçalho 1 3" xfId="70" xr:uid="{00000000-0005-0000-0000-000058000000}"/>
    <cellStyle name="Cabeçalho 2 2" xfId="141" xr:uid="{00000000-0005-0000-0000-000059000000}"/>
    <cellStyle name="Cabeçalho 2 3" xfId="71" xr:uid="{00000000-0005-0000-0000-00005A000000}"/>
    <cellStyle name="Cabeçalho 3 2" xfId="142" xr:uid="{00000000-0005-0000-0000-00005B000000}"/>
    <cellStyle name="Cabeçalho 3 3" xfId="72" xr:uid="{00000000-0005-0000-0000-00005C000000}"/>
    <cellStyle name="Cabeçalho 4 2" xfId="143" xr:uid="{00000000-0005-0000-0000-00005D000000}"/>
    <cellStyle name="Cabeçalho 4 3" xfId="73" xr:uid="{00000000-0005-0000-0000-00005E000000}"/>
    <cellStyle name="Calculation" xfId="74" xr:uid="{00000000-0005-0000-0000-00005F000000}"/>
    <cellStyle name="Calculation 2" xfId="284" xr:uid="{00000000-0005-0000-0000-000060000000}"/>
    <cellStyle name="Calculation 3" xfId="237" xr:uid="{00000000-0005-0000-0000-000061000000}"/>
    <cellStyle name="Calculation 4" xfId="336" xr:uid="{00000000-0005-0000-0000-000062000000}"/>
    <cellStyle name="Cálculo 2" xfId="76" xr:uid="{00000000-0005-0000-0000-000063000000}"/>
    <cellStyle name="Cálculo 2 2" xfId="276" xr:uid="{00000000-0005-0000-0000-000064000000}"/>
    <cellStyle name="Cálculo 2 3" xfId="251" xr:uid="{00000000-0005-0000-0000-000065000000}"/>
    <cellStyle name="Cálculo 2 4" xfId="327" xr:uid="{00000000-0005-0000-0000-000066000000}"/>
    <cellStyle name="Cálculo 3" xfId="144" xr:uid="{00000000-0005-0000-0000-000067000000}"/>
    <cellStyle name="Cálculo 3 2" xfId="280" xr:uid="{00000000-0005-0000-0000-000068000000}"/>
    <cellStyle name="Cálculo 3 3" xfId="253" xr:uid="{00000000-0005-0000-0000-000069000000}"/>
    <cellStyle name="Cálculo 3 4" xfId="311" xr:uid="{00000000-0005-0000-0000-00006A000000}"/>
    <cellStyle name="Cálculo 4" xfId="75" xr:uid="{00000000-0005-0000-0000-00006B000000}"/>
    <cellStyle name="Cálculo 4 2" xfId="283" xr:uid="{00000000-0005-0000-0000-00006C000000}"/>
    <cellStyle name="Cálculo 5" xfId="261" xr:uid="{00000000-0005-0000-0000-00006D000000}"/>
    <cellStyle name="Cálculo 6" xfId="337" xr:uid="{00000000-0005-0000-0000-00006E000000}"/>
    <cellStyle name="Célula Ligada 2" xfId="145" xr:uid="{00000000-0005-0000-0000-00006F000000}"/>
    <cellStyle name="Célula Ligada 3" xfId="77" xr:uid="{00000000-0005-0000-0000-000070000000}"/>
    <cellStyle name="Check Cell" xfId="78" xr:uid="{00000000-0005-0000-0000-000071000000}"/>
    <cellStyle name="Cor1 2" xfId="80" xr:uid="{00000000-0005-0000-0000-000072000000}"/>
    <cellStyle name="Cor1 3" xfId="146" xr:uid="{00000000-0005-0000-0000-000073000000}"/>
    <cellStyle name="Cor1 4" xfId="79" xr:uid="{00000000-0005-0000-0000-000074000000}"/>
    <cellStyle name="Cor2 2" xfId="82" xr:uid="{00000000-0005-0000-0000-000075000000}"/>
    <cellStyle name="Cor2 3" xfId="147" xr:uid="{00000000-0005-0000-0000-000076000000}"/>
    <cellStyle name="Cor2 4" xfId="81" xr:uid="{00000000-0005-0000-0000-000077000000}"/>
    <cellStyle name="Cor3 2" xfId="84" xr:uid="{00000000-0005-0000-0000-000078000000}"/>
    <cellStyle name="Cor3 2 2" xfId="222" xr:uid="{00000000-0005-0000-0000-000079000000}"/>
    <cellStyle name="Cor3 3" xfId="85" xr:uid="{00000000-0005-0000-0000-00007A000000}"/>
    <cellStyle name="Cor3 3 2" xfId="223" xr:uid="{00000000-0005-0000-0000-00007B000000}"/>
    <cellStyle name="Cor3 4" xfId="83" xr:uid="{00000000-0005-0000-0000-00007C000000}"/>
    <cellStyle name="Cor4 2" xfId="87" xr:uid="{00000000-0005-0000-0000-00007D000000}"/>
    <cellStyle name="Cor4 3" xfId="148" xr:uid="{00000000-0005-0000-0000-00007E000000}"/>
    <cellStyle name="Cor4 4" xfId="86" xr:uid="{00000000-0005-0000-0000-00007F000000}"/>
    <cellStyle name="Cor5 2" xfId="89" xr:uid="{00000000-0005-0000-0000-000080000000}"/>
    <cellStyle name="Cor5 3" xfId="149" xr:uid="{00000000-0005-0000-0000-000081000000}"/>
    <cellStyle name="Cor5 4" xfId="88" xr:uid="{00000000-0005-0000-0000-000082000000}"/>
    <cellStyle name="Cor6 2" xfId="91" xr:uid="{00000000-0005-0000-0000-000083000000}"/>
    <cellStyle name="Cor6 3" xfId="150" xr:uid="{00000000-0005-0000-0000-000084000000}"/>
    <cellStyle name="Cor6 4" xfId="90" xr:uid="{00000000-0005-0000-0000-000085000000}"/>
    <cellStyle name="Correcto" xfId="92" xr:uid="{00000000-0005-0000-0000-000086000000}"/>
    <cellStyle name="Correcto 2" xfId="151" xr:uid="{00000000-0005-0000-0000-000087000000}"/>
    <cellStyle name="Entrada 2" xfId="152" xr:uid="{00000000-0005-0000-0000-000088000000}"/>
    <cellStyle name="Entrada 2 2" xfId="271" xr:uid="{00000000-0005-0000-0000-000089000000}"/>
    <cellStyle name="Entrada 2 3" xfId="238" xr:uid="{00000000-0005-0000-0000-00008A000000}"/>
    <cellStyle name="Entrada 2 4" xfId="318" xr:uid="{00000000-0005-0000-0000-00008B000000}"/>
    <cellStyle name="Entrada 3" xfId="93" xr:uid="{00000000-0005-0000-0000-00008C000000}"/>
    <cellStyle name="Entrada 3 2" xfId="275" xr:uid="{00000000-0005-0000-0000-00008D000000}"/>
    <cellStyle name="Entrada 4" xfId="252" xr:uid="{00000000-0005-0000-0000-00008E000000}"/>
    <cellStyle name="Entrada 5" xfId="303" xr:uid="{00000000-0005-0000-0000-00008F000000}"/>
    <cellStyle name="Euro" xfId="94" xr:uid="{00000000-0005-0000-0000-000090000000}"/>
    <cellStyle name="Euro 2" xfId="95" xr:uid="{00000000-0005-0000-0000-000091000000}"/>
    <cellStyle name="Euro 2 2" xfId="126" xr:uid="{00000000-0005-0000-0000-000092000000}"/>
    <cellStyle name="Euro 2 2 2" xfId="153" xr:uid="{00000000-0005-0000-0000-000093000000}"/>
    <cellStyle name="Euro 2 3" xfId="154" xr:uid="{00000000-0005-0000-0000-000094000000}"/>
    <cellStyle name="Euro 2 3 2" xfId="155" xr:uid="{00000000-0005-0000-0000-000095000000}"/>
    <cellStyle name="Euro 2 4" xfId="156" xr:uid="{00000000-0005-0000-0000-000096000000}"/>
    <cellStyle name="Euro 2 4 2" xfId="157" xr:uid="{00000000-0005-0000-0000-000097000000}"/>
    <cellStyle name="Euro 2 5" xfId="158" xr:uid="{00000000-0005-0000-0000-000098000000}"/>
    <cellStyle name="Euro 3" xfId="96" xr:uid="{00000000-0005-0000-0000-000099000000}"/>
    <cellStyle name="Euro 3 2" xfId="159" xr:uid="{00000000-0005-0000-0000-00009A000000}"/>
    <cellStyle name="Euro 4" xfId="97" xr:uid="{00000000-0005-0000-0000-00009B000000}"/>
    <cellStyle name="Euro 4 2" xfId="160" xr:uid="{00000000-0005-0000-0000-00009C000000}"/>
    <cellStyle name="Euro 5" xfId="98" xr:uid="{00000000-0005-0000-0000-00009D000000}"/>
    <cellStyle name="Euro 5 2" xfId="99" xr:uid="{00000000-0005-0000-0000-00009E000000}"/>
    <cellStyle name="Euro 5 2 2" xfId="231" xr:uid="{00000000-0005-0000-0000-00009F000000}"/>
    <cellStyle name="Euro 5 3" xfId="225" xr:uid="{00000000-0005-0000-0000-0000A0000000}"/>
    <cellStyle name="Euro 6" xfId="100" xr:uid="{00000000-0005-0000-0000-0000A1000000}"/>
    <cellStyle name="Euro 6 2" xfId="101" xr:uid="{00000000-0005-0000-0000-0000A2000000}"/>
    <cellStyle name="Euro 6 2 2" xfId="227" xr:uid="{00000000-0005-0000-0000-0000A3000000}"/>
    <cellStyle name="Euro 6 3" xfId="226" xr:uid="{00000000-0005-0000-0000-0000A4000000}"/>
    <cellStyle name="Euro 7" xfId="102" xr:uid="{00000000-0005-0000-0000-0000A5000000}"/>
    <cellStyle name="Euro 7 2" xfId="103" xr:uid="{00000000-0005-0000-0000-0000A6000000}"/>
    <cellStyle name="Euro 8" xfId="125" xr:uid="{00000000-0005-0000-0000-0000A7000000}"/>
    <cellStyle name="Euro 8 2" xfId="228" xr:uid="{00000000-0005-0000-0000-0000A8000000}"/>
    <cellStyle name="Euro 9" xfId="224" xr:uid="{00000000-0005-0000-0000-0000A9000000}"/>
    <cellStyle name="Euro 9 2" xfId="233" xr:uid="{00000000-0005-0000-0000-0000AA000000}"/>
    <cellStyle name="Explanatory Text" xfId="104" xr:uid="{00000000-0005-0000-0000-0000AB000000}"/>
    <cellStyle name="Hiperligação" xfId="1" builtinId="8"/>
    <cellStyle name="Incorrecto" xfId="105" xr:uid="{00000000-0005-0000-0000-0000AD000000}"/>
    <cellStyle name="Incorrecto 2" xfId="106" xr:uid="{00000000-0005-0000-0000-0000AE000000}"/>
    <cellStyle name="Incorrecto 3" xfId="161" xr:uid="{00000000-0005-0000-0000-0000AF000000}"/>
    <cellStyle name="Moeda" xfId="295" builtinId="4"/>
    <cellStyle name="Neutral" xfId="107" xr:uid="{00000000-0005-0000-0000-0000B1000000}"/>
    <cellStyle name="Neutro 2" xfId="109" xr:uid="{00000000-0005-0000-0000-0000B2000000}"/>
    <cellStyle name="Neutro 3" xfId="162" xr:uid="{00000000-0005-0000-0000-0000B3000000}"/>
    <cellStyle name="Neutro 4" xfId="108" xr:uid="{00000000-0005-0000-0000-0000B4000000}"/>
    <cellStyle name="Normal" xfId="0" builtinId="0"/>
    <cellStyle name="Normal 10" xfId="294" xr:uid="{00000000-0005-0000-0000-0000B6000000}"/>
    <cellStyle name="Normal 2" xfId="110" xr:uid="{00000000-0005-0000-0000-0000B7000000}"/>
    <cellStyle name="Normal 2 2" xfId="163" xr:uid="{00000000-0005-0000-0000-0000B8000000}"/>
    <cellStyle name="Normal 2 2 2" xfId="164" xr:uid="{00000000-0005-0000-0000-0000B9000000}"/>
    <cellStyle name="Normal 2 2 2 2" xfId="127" xr:uid="{00000000-0005-0000-0000-0000BA000000}"/>
    <cellStyle name="Normal 2 2 2_Calend" xfId="165" xr:uid="{00000000-0005-0000-0000-0000BB000000}"/>
    <cellStyle name="Normal 2 2 3" xfId="166" xr:uid="{00000000-0005-0000-0000-0000BC000000}"/>
    <cellStyle name="Normal 2 2_Calend" xfId="167" xr:uid="{00000000-0005-0000-0000-0000BD000000}"/>
    <cellStyle name="Normal 2 3" xfId="168" xr:uid="{00000000-0005-0000-0000-0000BE000000}"/>
    <cellStyle name="Normal 2 3 2" xfId="169" xr:uid="{00000000-0005-0000-0000-0000BF000000}"/>
    <cellStyle name="Normal 2 3_Calend" xfId="170" xr:uid="{00000000-0005-0000-0000-0000C0000000}"/>
    <cellStyle name="Normal 2 4" xfId="171" xr:uid="{00000000-0005-0000-0000-0000C1000000}"/>
    <cellStyle name="Normal 2 4 2" xfId="172" xr:uid="{00000000-0005-0000-0000-0000C2000000}"/>
    <cellStyle name="Normal 2 5" xfId="173" xr:uid="{00000000-0005-0000-0000-0000C3000000}"/>
    <cellStyle name="Normal 2_Calend" xfId="174" xr:uid="{00000000-0005-0000-0000-0000C4000000}"/>
    <cellStyle name="Normal 21 2" xfId="341" xr:uid="{00000000-0005-0000-0000-0000C5000000}"/>
    <cellStyle name="Normal 3" xfId="124" xr:uid="{00000000-0005-0000-0000-0000C6000000}"/>
    <cellStyle name="Normal 3 2" xfId="175" xr:uid="{00000000-0005-0000-0000-0000C7000000}"/>
    <cellStyle name="Normal 3_Calend" xfId="176" xr:uid="{00000000-0005-0000-0000-0000C8000000}"/>
    <cellStyle name="Normal 4" xfId="177" xr:uid="{00000000-0005-0000-0000-0000C9000000}"/>
    <cellStyle name="Normal 4 2" xfId="290" xr:uid="{00000000-0005-0000-0000-0000CA000000}"/>
    <cellStyle name="Normal 4 3" xfId="285" xr:uid="{00000000-0005-0000-0000-0000CB000000}"/>
    <cellStyle name="Normal 5" xfId="178" xr:uid="{00000000-0005-0000-0000-0000CC000000}"/>
    <cellStyle name="Normal 5 2" xfId="179" xr:uid="{00000000-0005-0000-0000-0000CD000000}"/>
    <cellStyle name="Normal 6" xfId="180" xr:uid="{00000000-0005-0000-0000-0000CE000000}"/>
    <cellStyle name="Normal 6 2" xfId="181" xr:uid="{00000000-0005-0000-0000-0000CF000000}"/>
    <cellStyle name="Normal 7" xfId="182" xr:uid="{00000000-0005-0000-0000-0000D0000000}"/>
    <cellStyle name="Normal 7 2" xfId="229" xr:uid="{00000000-0005-0000-0000-0000D1000000}"/>
    <cellStyle name="Normal 7 2 2" xfId="234" xr:uid="{00000000-0005-0000-0000-0000D2000000}"/>
    <cellStyle name="Normal 7 2 2 2" xfId="292" xr:uid="{00000000-0005-0000-0000-0000D3000000}"/>
    <cellStyle name="Normal 7 2 2 3" xfId="289" xr:uid="{00000000-0005-0000-0000-0000D4000000}"/>
    <cellStyle name="Normal 7 2 3" xfId="236" xr:uid="{00000000-0005-0000-0000-0000D5000000}"/>
    <cellStyle name="Normal 7 3" xfId="232" xr:uid="{00000000-0005-0000-0000-0000D6000000}"/>
    <cellStyle name="Normal 7 3 2" xfId="291" xr:uid="{00000000-0005-0000-0000-0000D7000000}"/>
    <cellStyle name="Normal 7 3 3" xfId="288" xr:uid="{00000000-0005-0000-0000-0000D8000000}"/>
    <cellStyle name="Normal 7 4" xfId="235" xr:uid="{00000000-0005-0000-0000-0000D9000000}"/>
    <cellStyle name="Normal 8" xfId="2" xr:uid="{00000000-0005-0000-0000-0000DA000000}"/>
    <cellStyle name="Normal 9" xfId="296" xr:uid="{00000000-0005-0000-0000-0000DB000000}"/>
    <cellStyle name="Normal_FACI-ModComA 2" xfId="230" xr:uid="{00000000-0005-0000-0000-0000DC000000}"/>
    <cellStyle name="Nota 2" xfId="183" xr:uid="{00000000-0005-0000-0000-0000DD000000}"/>
    <cellStyle name="Nota 2 2" xfId="184" xr:uid="{00000000-0005-0000-0000-0000DE000000}"/>
    <cellStyle name="Nota 2 2 2" xfId="185" xr:uid="{00000000-0005-0000-0000-0000DF000000}"/>
    <cellStyle name="Nota 2 2 2 2" xfId="256" xr:uid="{00000000-0005-0000-0000-0000E0000000}"/>
    <cellStyle name="Nota 2 2 2 2 2" xfId="269" xr:uid="{00000000-0005-0000-0000-0000E1000000}"/>
    <cellStyle name="Nota 2 2 2 3" xfId="301" xr:uid="{00000000-0005-0000-0000-0000E2000000}"/>
    <cellStyle name="Nota 2 2 2 4" xfId="335" xr:uid="{00000000-0005-0000-0000-0000E3000000}"/>
    <cellStyle name="Nota 2 2 3" xfId="247" xr:uid="{00000000-0005-0000-0000-0000E4000000}"/>
    <cellStyle name="Nota 2 2 3 2" xfId="279" xr:uid="{00000000-0005-0000-0000-0000E5000000}"/>
    <cellStyle name="Nota 2 2 4" xfId="302" xr:uid="{00000000-0005-0000-0000-0000E6000000}"/>
    <cellStyle name="Nota 2 2 5" xfId="328" xr:uid="{00000000-0005-0000-0000-0000E7000000}"/>
    <cellStyle name="Nota 2 3" xfId="186" xr:uid="{00000000-0005-0000-0000-0000E8000000}"/>
    <cellStyle name="Nota 2 3 2" xfId="246" xr:uid="{00000000-0005-0000-0000-0000E9000000}"/>
    <cellStyle name="Nota 2 3 2 2" xfId="268" xr:uid="{00000000-0005-0000-0000-0000EA000000}"/>
    <cellStyle name="Nota 2 3 3" xfId="300" xr:uid="{00000000-0005-0000-0000-0000EB000000}"/>
    <cellStyle name="Nota 2 3 4" xfId="312" xr:uid="{00000000-0005-0000-0000-0000EC000000}"/>
    <cellStyle name="Nota 2 4" xfId="248" xr:uid="{00000000-0005-0000-0000-0000ED000000}"/>
    <cellStyle name="Nota 2 4 2" xfId="270" xr:uid="{00000000-0005-0000-0000-0000EE000000}"/>
    <cellStyle name="Nota 2 5" xfId="313" xr:uid="{00000000-0005-0000-0000-0000EF000000}"/>
    <cellStyle name="Nota 2 6" xfId="329" xr:uid="{00000000-0005-0000-0000-0000F0000000}"/>
    <cellStyle name="Nota 3" xfId="187" xr:uid="{00000000-0005-0000-0000-0000F1000000}"/>
    <cellStyle name="Nota 3 2" xfId="188" xr:uid="{00000000-0005-0000-0000-0000F2000000}"/>
    <cellStyle name="Nota 3 2 2" xfId="255" xr:uid="{00000000-0005-0000-0000-0000F3000000}"/>
    <cellStyle name="Nota 3 2 2 2" xfId="267" xr:uid="{00000000-0005-0000-0000-0000F4000000}"/>
    <cellStyle name="Nota 3 2 3" xfId="299" xr:uid="{00000000-0005-0000-0000-0000F5000000}"/>
    <cellStyle name="Nota 3 2 4" xfId="319" xr:uid="{00000000-0005-0000-0000-0000F6000000}"/>
    <cellStyle name="Nota 3 3" xfId="245" xr:uid="{00000000-0005-0000-0000-0000F7000000}"/>
    <cellStyle name="Nota 3 3 2" xfId="278" xr:uid="{00000000-0005-0000-0000-0000F8000000}"/>
    <cellStyle name="Nota 3 4" xfId="326" xr:uid="{00000000-0005-0000-0000-0000F9000000}"/>
    <cellStyle name="Nota 3 5" xfId="334" xr:uid="{00000000-0005-0000-0000-0000FA000000}"/>
    <cellStyle name="Nota 4" xfId="189" xr:uid="{00000000-0005-0000-0000-0000FB000000}"/>
    <cellStyle name="Nota 4 2" xfId="244" xr:uid="{00000000-0005-0000-0000-0000FC000000}"/>
    <cellStyle name="Nota 4 2 2" xfId="266" xr:uid="{00000000-0005-0000-0000-0000FD000000}"/>
    <cellStyle name="Nota 4 3" xfId="298" xr:uid="{00000000-0005-0000-0000-0000FE000000}"/>
    <cellStyle name="Nota 4 4" xfId="320" xr:uid="{00000000-0005-0000-0000-0000FF000000}"/>
    <cellStyle name="Nota 5" xfId="190" xr:uid="{00000000-0005-0000-0000-000000010000}"/>
    <cellStyle name="Nota 5 2" xfId="191" xr:uid="{00000000-0005-0000-0000-000001010000}"/>
    <cellStyle name="Nota 5 2 2" xfId="254" xr:uid="{00000000-0005-0000-0000-000002010000}"/>
    <cellStyle name="Nota 5 2 2 2" xfId="265" xr:uid="{00000000-0005-0000-0000-000003010000}"/>
    <cellStyle name="Nota 5 2 3" xfId="297" xr:uid="{00000000-0005-0000-0000-000004010000}"/>
    <cellStyle name="Nota 5 2 4" xfId="321" xr:uid="{00000000-0005-0000-0000-000005010000}"/>
    <cellStyle name="Nota 5 3" xfId="243" xr:uid="{00000000-0005-0000-0000-000006010000}"/>
    <cellStyle name="Nota 5 3 2" xfId="277" xr:uid="{00000000-0005-0000-0000-000007010000}"/>
    <cellStyle name="Nota 5 4" xfId="325" xr:uid="{00000000-0005-0000-0000-000008010000}"/>
    <cellStyle name="Nota 5 5" xfId="305" xr:uid="{00000000-0005-0000-0000-000009010000}"/>
    <cellStyle name="Nota 6" xfId="111" xr:uid="{00000000-0005-0000-0000-00000A010000}"/>
    <cellStyle name="Nota 6 2" xfId="282" xr:uid="{00000000-0005-0000-0000-00000B010000}"/>
    <cellStyle name="Nota 7" xfId="259" xr:uid="{00000000-0005-0000-0000-00000C010000}"/>
    <cellStyle name="Nota 8" xfId="308" xr:uid="{00000000-0005-0000-0000-00000D010000}"/>
    <cellStyle name="Nota 9" xfId="316" xr:uid="{00000000-0005-0000-0000-00000E010000}"/>
    <cellStyle name="Note 2" xfId="192" xr:uid="{00000000-0005-0000-0000-00000F010000}"/>
    <cellStyle name="Note 2 2" xfId="242" xr:uid="{00000000-0005-0000-0000-000010010000}"/>
    <cellStyle name="Note 2 2 2" xfId="264" xr:uid="{00000000-0005-0000-0000-000011010000}"/>
    <cellStyle name="Note 2 3" xfId="324" xr:uid="{00000000-0005-0000-0000-000012010000}"/>
    <cellStyle name="Note 2 4" xfId="322" xr:uid="{00000000-0005-0000-0000-000013010000}"/>
    <cellStyle name="Output" xfId="112" xr:uid="{00000000-0005-0000-0000-000014010000}"/>
    <cellStyle name="Output 2" xfId="250" xr:uid="{00000000-0005-0000-0000-000015010000}"/>
    <cellStyle name="Output 2 2" xfId="274" xr:uid="{00000000-0005-0000-0000-000016010000}"/>
    <cellStyle name="Output 3" xfId="315" xr:uid="{00000000-0005-0000-0000-000017010000}"/>
    <cellStyle name="Output 4" xfId="309" xr:uid="{00000000-0005-0000-0000-000018010000}"/>
    <cellStyle name="Percent 2" xfId="193" xr:uid="{00000000-0005-0000-0000-000019010000}"/>
    <cellStyle name="Percent 2 2" xfId="194" xr:uid="{00000000-0005-0000-0000-00001A010000}"/>
    <cellStyle name="Percentagem 2" xfId="195" xr:uid="{00000000-0005-0000-0000-00001B010000}"/>
    <cellStyle name="Percentagem 2 2" xfId="196" xr:uid="{00000000-0005-0000-0000-00001C010000}"/>
    <cellStyle name="Percentagem 2 2 2" xfId="197" xr:uid="{00000000-0005-0000-0000-00001D010000}"/>
    <cellStyle name="Percentagem 2 3" xfId="198" xr:uid="{00000000-0005-0000-0000-00001E010000}"/>
    <cellStyle name="Percentagem 2 3 2" xfId="199" xr:uid="{00000000-0005-0000-0000-00001F010000}"/>
    <cellStyle name="Percentagem 2 4" xfId="200" xr:uid="{00000000-0005-0000-0000-000020010000}"/>
    <cellStyle name="Percentagem 2 4 2" xfId="201" xr:uid="{00000000-0005-0000-0000-000021010000}"/>
    <cellStyle name="Percentagem 3" xfId="202" xr:uid="{00000000-0005-0000-0000-000022010000}"/>
    <cellStyle name="Percentagem 3 2" xfId="203" xr:uid="{00000000-0005-0000-0000-000023010000}"/>
    <cellStyle name="Percentagem 3 2 2" xfId="204" xr:uid="{00000000-0005-0000-0000-000024010000}"/>
    <cellStyle name="Percentagem 3 3" xfId="205" xr:uid="{00000000-0005-0000-0000-000025010000}"/>
    <cellStyle name="Saída 2" xfId="114" xr:uid="{00000000-0005-0000-0000-000026010000}"/>
    <cellStyle name="Saída 2 2" xfId="249" xr:uid="{00000000-0005-0000-0000-000027010000}"/>
    <cellStyle name="Saída 2 2 2" xfId="281" xr:uid="{00000000-0005-0000-0000-000028010000}"/>
    <cellStyle name="Saída 2 3" xfId="306" xr:uid="{00000000-0005-0000-0000-000029010000}"/>
    <cellStyle name="Saída 2 4" xfId="317" xr:uid="{00000000-0005-0000-0000-00002A010000}"/>
    <cellStyle name="Saída 3" xfId="206" xr:uid="{00000000-0005-0000-0000-00002B010000}"/>
    <cellStyle name="Saída 3 2" xfId="241" xr:uid="{00000000-0005-0000-0000-00002C010000}"/>
    <cellStyle name="Saída 3 2 2" xfId="263" xr:uid="{00000000-0005-0000-0000-00002D010000}"/>
    <cellStyle name="Saída 3 3" xfId="330" xr:uid="{00000000-0005-0000-0000-00002E010000}"/>
    <cellStyle name="Saída 3 4" xfId="323" xr:uid="{00000000-0005-0000-0000-00002F010000}"/>
    <cellStyle name="Saída 4" xfId="113" xr:uid="{00000000-0005-0000-0000-000030010000}"/>
    <cellStyle name="Saída 4 2" xfId="273" xr:uid="{00000000-0005-0000-0000-000031010000}"/>
    <cellStyle name="Saída 4 3" xfId="293" xr:uid="{00000000-0005-0000-0000-000032010000}"/>
    <cellStyle name="Saída 5" xfId="258" xr:uid="{00000000-0005-0000-0000-000033010000}"/>
    <cellStyle name="Saída 6" xfId="307" xr:uid="{00000000-0005-0000-0000-000034010000}"/>
    <cellStyle name="Saída 7" xfId="304" xr:uid="{00000000-0005-0000-0000-000035010000}"/>
    <cellStyle name="Texto de Aviso 2" xfId="207" xr:uid="{00000000-0005-0000-0000-000036010000}"/>
    <cellStyle name="Texto de Aviso 3" xfId="115" xr:uid="{00000000-0005-0000-0000-000037010000}"/>
    <cellStyle name="Texto Explicativo 2" xfId="117" xr:uid="{00000000-0005-0000-0000-000038010000}"/>
    <cellStyle name="Texto Explicativo 3" xfId="208" xr:uid="{00000000-0005-0000-0000-000039010000}"/>
    <cellStyle name="Texto Explicativo 4" xfId="116" xr:uid="{00000000-0005-0000-0000-00003A010000}"/>
    <cellStyle name="Title" xfId="118" xr:uid="{00000000-0005-0000-0000-00003B010000}"/>
    <cellStyle name="Título 2" xfId="120" xr:uid="{00000000-0005-0000-0000-00003C010000}"/>
    <cellStyle name="Título 3" xfId="209" xr:uid="{00000000-0005-0000-0000-00003D010000}"/>
    <cellStyle name="Título 4" xfId="119" xr:uid="{00000000-0005-0000-0000-00003E010000}"/>
    <cellStyle name="Total 2" xfId="210" xr:uid="{00000000-0005-0000-0000-00003F010000}"/>
    <cellStyle name="Total 2 2" xfId="240" xr:uid="{00000000-0005-0000-0000-000040010000}"/>
    <cellStyle name="Total 2 2 2" xfId="287" xr:uid="{00000000-0005-0000-0000-000041010000}"/>
    <cellStyle name="Total 2 3" xfId="331" xr:uid="{00000000-0005-0000-0000-000042010000}"/>
    <cellStyle name="Total 2 4" xfId="338" xr:uid="{00000000-0005-0000-0000-000043010000}"/>
    <cellStyle name="Total 3" xfId="211" xr:uid="{00000000-0005-0000-0000-000044010000}"/>
    <cellStyle name="Total 3 2" xfId="260" xr:uid="{00000000-0005-0000-0000-000045010000}"/>
    <cellStyle name="Total 3 2 2" xfId="262" xr:uid="{00000000-0005-0000-0000-000046010000}"/>
    <cellStyle name="Total 3 3" xfId="332" xr:uid="{00000000-0005-0000-0000-000047010000}"/>
    <cellStyle name="Total 3 4" xfId="339" xr:uid="{00000000-0005-0000-0000-000048010000}"/>
    <cellStyle name="Total 4" xfId="212" xr:uid="{00000000-0005-0000-0000-000049010000}"/>
    <cellStyle name="Total 4 2" xfId="239" xr:uid="{00000000-0005-0000-0000-00004A010000}"/>
    <cellStyle name="Total 4 2 2" xfId="286" xr:uid="{00000000-0005-0000-0000-00004B010000}"/>
    <cellStyle name="Total 4 3" xfId="333" xr:uid="{00000000-0005-0000-0000-00004C010000}"/>
    <cellStyle name="Total 4 4" xfId="340" xr:uid="{00000000-0005-0000-0000-00004D010000}"/>
    <cellStyle name="Total 5" xfId="121" xr:uid="{00000000-0005-0000-0000-00004E010000}"/>
    <cellStyle name="Total 5 2" xfId="272" xr:uid="{00000000-0005-0000-0000-00004F010000}"/>
    <cellStyle name="Total 6" xfId="257" xr:uid="{00000000-0005-0000-0000-000050010000}"/>
    <cellStyle name="Total 7" xfId="314" xr:uid="{00000000-0005-0000-0000-000051010000}"/>
    <cellStyle name="Total 8" xfId="310" xr:uid="{00000000-0005-0000-0000-000052010000}"/>
    <cellStyle name="Verificar Célula 2" xfId="123" xr:uid="{00000000-0005-0000-0000-000053010000}"/>
    <cellStyle name="Verificar Célula 3" xfId="213" xr:uid="{00000000-0005-0000-0000-000054010000}"/>
    <cellStyle name="Verificar Célula 4" xfId="122" xr:uid="{00000000-0005-0000-0000-000055010000}"/>
  </cellStyles>
  <dxfs count="5">
    <dxf>
      <font>
        <u val="none"/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8BC880CE-B5C4-4E14-9B55-1195A2D29EB8}">
      <tableStyleElement type="wholeTable" dxfId="4"/>
      <tableStyleElement type="headerRow" dxfId="3"/>
    </tableStyle>
  </tableStyles>
  <colors>
    <mruColors>
      <color rgb="FFCC0099"/>
      <color rgb="FFCB3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103909</xdr:colOff>
      <xdr:row>2</xdr:row>
      <xdr:rowOff>69273</xdr:rowOff>
    </xdr:from>
    <xdr:to>
      <xdr:col>1</xdr:col>
      <xdr:colOff>283153</xdr:colOff>
      <xdr:row>3</xdr:row>
      <xdr:rowOff>221674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3915B0-2FC3-4A96-BFF7-3CD54FD475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450273"/>
          <a:ext cx="1400176" cy="342901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679450</xdr:colOff>
      <xdr:row>4</xdr:row>
      <xdr:rowOff>158750</xdr:rowOff>
    </xdr:from>
    <xdr:to>
      <xdr:col>25</xdr:col>
      <xdr:colOff>99660</xdr:colOff>
      <xdr:row>15</xdr:row>
      <xdr:rowOff>108290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755131-0A49-4306-8E9F-9FBB3214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96550" y="1028700"/>
          <a:ext cx="8849960" cy="2438740"/>
        </a:xfrm>
        <a:prstGeom prst="rect">
          <a:avLst/>
        </a:prstGeom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180975</xdr:rowOff>
    </xdr:from>
    <xdr:to>
      <xdr:col>1</xdr:col>
      <xdr:colOff>2047876</xdr:colOff>
      <xdr:row>0</xdr:row>
      <xdr:rowOff>523876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8C0453-7DAA-4C66-B90E-08C76B5225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80975"/>
          <a:ext cx="1400176" cy="34290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323850</xdr:rowOff>
    </xdr:from>
    <xdr:to>
      <xdr:col>1</xdr:col>
      <xdr:colOff>2028826</xdr:colOff>
      <xdr:row>0</xdr:row>
      <xdr:rowOff>666751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C30810-46EF-47CF-94F3-501A33671E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23850"/>
          <a:ext cx="1400176" cy="34290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323850</xdr:rowOff>
    </xdr:from>
    <xdr:to>
      <xdr:col>1</xdr:col>
      <xdr:colOff>2038351</xdr:colOff>
      <xdr:row>0</xdr:row>
      <xdr:rowOff>666751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140FE3-B847-45D0-85E7-F0E4E41151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23850"/>
          <a:ext cx="1400176" cy="342901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323850</xdr:rowOff>
    </xdr:from>
    <xdr:to>
      <xdr:col>1</xdr:col>
      <xdr:colOff>2038351</xdr:colOff>
      <xdr:row>0</xdr:row>
      <xdr:rowOff>666751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183BF5-2AB8-4F05-9AA0-C920283E3F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23850"/>
          <a:ext cx="1400176" cy="342901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314325</xdr:rowOff>
    </xdr:from>
    <xdr:to>
      <xdr:col>1</xdr:col>
      <xdr:colOff>2057401</xdr:colOff>
      <xdr:row>0</xdr:row>
      <xdr:rowOff>657226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991C53-DFDE-4F61-8336-2E8D0BE311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14325"/>
          <a:ext cx="1400176" cy="342901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314325</xdr:rowOff>
    </xdr:from>
    <xdr:to>
      <xdr:col>1</xdr:col>
      <xdr:colOff>2066926</xdr:colOff>
      <xdr:row>0</xdr:row>
      <xdr:rowOff>657226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C20326-0C8B-4442-86C7-12925B1849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14325"/>
          <a:ext cx="1400176" cy="342901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323850</xdr:rowOff>
    </xdr:from>
    <xdr:to>
      <xdr:col>1</xdr:col>
      <xdr:colOff>2057401</xdr:colOff>
      <xdr:row>0</xdr:row>
      <xdr:rowOff>666751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72BB89-4ECE-4EA7-AF91-D5E4DFA39E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23850"/>
          <a:ext cx="1400176" cy="342901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295275</xdr:rowOff>
    </xdr:from>
    <xdr:to>
      <xdr:col>1</xdr:col>
      <xdr:colOff>2085976</xdr:colOff>
      <xdr:row>0</xdr:row>
      <xdr:rowOff>638176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EB5CB5-80C9-450C-BD58-6AA2D77469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95275"/>
          <a:ext cx="1400176" cy="342901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a Pio" id="{223E36EB-2C4E-4A5A-88A3-3D4C5B144280}" userId="S::ana.pio@ama.pt::f2aaa95c-1d39-4006-8831-dcf280918f20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9" dT="2021-03-10T23:02:41.33" personId="{223E36EB-2C4E-4A5A-88A3-3D4C5B144280}" id="{6BC63730-F151-4FB6-A052-FF26154F06DB}">
    <text>A data de fim não pode ser posterior a 31.12.2022, ou 30.06.2023 no caso do Aviso 04/SAMA2020/2019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ma.gov.pt/documents/24077/31275/AAC_02_SAMA_2015_OT_11.1.pdf/8bbc9bcd-eb29-4d22-8cef-ecfef610b45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ma.gov.pt/documents/24077/31275/AAC_02_SAMA_2015_OT_11.1.pdf/8bbc9bcd-eb29-4d22-8cef-ecfef610b45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ma.gov.pt/documents/24077/31275/20160630_AAC_03_SAMA2020.pdf/cd1e8777-1b8c-40c2-98b7-381d87ddb3b7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ma.gov.pt/documents/24077/192502/20170911_Rep_AAC_02_SAMA_2017.pdf/a25dd709-8217-43a8-87e6-2a7ce47a41d6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compete2020.gov.pt/admin/images/20190228_AAC_01_SAMA2020_2019_IA_Rep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compete2020.gov.pt/admin/images/20190404_AAC_02_SAMA2020_2019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compete2020.gov.pt/admin/images/AAC_03_SAMA2020_2019_Aviso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ma.gov.pt/documents/24077/31275/20200316_Rep_AAC_04_SAMA2020_2019_Capacitacao_RG_Aviso.pdf/b025ff36-75d5-4206-873e-7f1552082d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X113"/>
  <sheetViews>
    <sheetView tabSelected="1" zoomScaleNormal="100" workbookViewId="0">
      <selection activeCell="E29" sqref="E29"/>
    </sheetView>
  </sheetViews>
  <sheetFormatPr defaultColWidth="9.1796875" defaultRowHeight="14.5" x14ac:dyDescent="0.35"/>
  <cols>
    <col min="1" max="1" width="18.26953125" style="1" customWidth="1"/>
    <col min="2" max="2" width="8.453125" style="1" customWidth="1"/>
    <col min="3" max="3" width="3.81640625" style="1" customWidth="1"/>
    <col min="4" max="4" width="22.54296875" style="1" customWidth="1"/>
    <col min="5" max="5" width="5.26953125" style="1" customWidth="1"/>
    <col min="6" max="6" width="22.54296875" style="1" customWidth="1"/>
    <col min="7" max="7" width="3.453125" style="1" customWidth="1"/>
    <col min="8" max="8" width="21.453125" style="1" customWidth="1"/>
    <col min="9" max="9" width="5.26953125" style="1" customWidth="1"/>
    <col min="10" max="10" width="22.453125" style="1" customWidth="1"/>
    <col min="11" max="11" width="2.7265625" style="117" customWidth="1"/>
    <col min="12" max="12" width="4.26953125" style="117" customWidth="1"/>
    <col min="13" max="13" width="18.81640625" style="118" customWidth="1"/>
    <col min="14" max="14" width="15.1796875" style="118" customWidth="1"/>
    <col min="15" max="16384" width="9.1796875" style="118"/>
  </cols>
  <sheetData>
    <row r="2" spans="1:24" x14ac:dyDescent="0.35">
      <c r="C2" s="127"/>
      <c r="D2" s="128"/>
      <c r="E2" s="128"/>
      <c r="F2" s="128"/>
      <c r="G2" s="128"/>
      <c r="H2" s="128"/>
      <c r="I2" s="128"/>
      <c r="J2" s="128"/>
      <c r="K2" s="129"/>
      <c r="L2" s="130"/>
    </row>
    <row r="3" spans="1:24" ht="15" customHeight="1" x14ac:dyDescent="0.35">
      <c r="C3" s="131"/>
      <c r="D3" s="201" t="s">
        <v>513</v>
      </c>
      <c r="E3" s="202"/>
      <c r="F3" s="202"/>
      <c r="G3" s="202"/>
      <c r="H3" s="202"/>
      <c r="I3" s="202"/>
      <c r="J3" s="202"/>
      <c r="K3" s="202"/>
      <c r="L3" s="132"/>
    </row>
    <row r="4" spans="1:24" ht="24.75" customHeight="1" x14ac:dyDescent="0.5">
      <c r="C4" s="131"/>
      <c r="D4" s="201"/>
      <c r="E4" s="202"/>
      <c r="F4" s="202"/>
      <c r="G4" s="202"/>
      <c r="H4" s="202"/>
      <c r="I4" s="202"/>
      <c r="J4" s="202"/>
      <c r="K4" s="202"/>
      <c r="L4" s="132"/>
      <c r="N4" s="214" t="s">
        <v>553</v>
      </c>
      <c r="O4" s="214"/>
      <c r="P4" s="214"/>
      <c r="Q4" s="214"/>
      <c r="R4" s="214"/>
      <c r="S4" s="214"/>
      <c r="T4" s="214"/>
      <c r="U4" s="214"/>
      <c r="V4" s="214"/>
      <c r="W4" s="214"/>
      <c r="X4" s="214"/>
    </row>
    <row r="5" spans="1:24" ht="17.25" customHeight="1" thickBot="1" x14ac:dyDescent="0.4">
      <c r="A5" s="94"/>
      <c r="B5" s="94"/>
      <c r="C5" s="131"/>
      <c r="D5" s="69"/>
      <c r="E5" s="69"/>
      <c r="F5" s="69"/>
      <c r="G5" s="67"/>
      <c r="H5" s="67"/>
      <c r="I5" s="67"/>
      <c r="J5" s="67"/>
      <c r="K5" s="113"/>
      <c r="L5" s="132"/>
    </row>
    <row r="6" spans="1:24" ht="26.25" customHeight="1" thickBot="1" x14ac:dyDescent="0.5">
      <c r="A6" s="207" t="s">
        <v>489</v>
      </c>
      <c r="B6" s="207"/>
      <c r="C6" s="131"/>
      <c r="D6" s="215" t="s">
        <v>126</v>
      </c>
      <c r="E6" s="216"/>
      <c r="F6" s="217"/>
      <c r="G6" s="108"/>
      <c r="H6" s="203" t="str">
        <f>VLOOKUP(D6,Avisos!A:B,2,FALSE)</f>
        <v>AVISO 02/SAMA2020/2015 - SIFSE</v>
      </c>
      <c r="I6" s="204"/>
      <c r="J6" s="204"/>
      <c r="K6" s="205"/>
      <c r="L6" s="132"/>
    </row>
    <row r="7" spans="1:24" ht="26.25" customHeight="1" x14ac:dyDescent="0.35">
      <c r="A7" s="115"/>
      <c r="B7" s="94"/>
      <c r="C7" s="131"/>
      <c r="D7" s="113"/>
      <c r="E7" s="113"/>
      <c r="F7" s="113"/>
      <c r="G7" s="113"/>
      <c r="H7" s="113"/>
      <c r="I7" s="113"/>
      <c r="J7" s="113"/>
      <c r="K7" s="113"/>
      <c r="L7" s="132"/>
    </row>
    <row r="8" spans="1:24" ht="28.5" customHeight="1" x14ac:dyDescent="0.35">
      <c r="A8" s="207" t="s">
        <v>516</v>
      </c>
      <c r="B8" s="207"/>
      <c r="C8" s="131"/>
      <c r="D8" s="133" t="s">
        <v>514</v>
      </c>
      <c r="E8" s="173" t="s">
        <v>518</v>
      </c>
      <c r="F8" s="170" t="str">
        <f>IF(E8="SIM","PREENCHA A SECÇÃO ALTERAÇÃO TEMPORAL","")</f>
        <v/>
      </c>
      <c r="G8" s="134"/>
      <c r="H8" s="135" t="s">
        <v>519</v>
      </c>
      <c r="I8" s="173" t="s">
        <v>518</v>
      </c>
      <c r="J8" s="170" t="str">
        <f>IF(I8="SIM","PREENCHA A SECÇÃO ALTERAÇÃO FÍSICO-FINANCEIRA","")</f>
        <v/>
      </c>
      <c r="K8" s="113"/>
      <c r="L8" s="132"/>
    </row>
    <row r="9" spans="1:24" ht="21" customHeight="1" x14ac:dyDescent="0.35">
      <c r="A9" s="207"/>
      <c r="B9" s="207"/>
      <c r="C9" s="131"/>
      <c r="D9" s="136"/>
      <c r="E9" s="136"/>
      <c r="F9" s="137"/>
      <c r="G9" s="113"/>
      <c r="H9" s="136"/>
      <c r="I9" s="136"/>
      <c r="J9" s="136"/>
      <c r="K9" s="113"/>
      <c r="L9" s="132"/>
    </row>
    <row r="10" spans="1:24" ht="21" customHeight="1" x14ac:dyDescent="0.35">
      <c r="A10" s="94"/>
      <c r="B10" s="94"/>
      <c r="C10" s="131"/>
      <c r="D10" s="202" t="s">
        <v>514</v>
      </c>
      <c r="E10" s="202"/>
      <c r="F10" s="202"/>
      <c r="G10" s="202"/>
      <c r="H10" s="202"/>
      <c r="I10" s="202"/>
      <c r="J10" s="202"/>
      <c r="K10" s="202"/>
      <c r="L10" s="132"/>
    </row>
    <row r="11" spans="1:24" ht="11.25" customHeight="1" x14ac:dyDescent="0.35">
      <c r="A11" s="94"/>
      <c r="B11" s="94"/>
      <c r="C11" s="131"/>
      <c r="D11" s="202"/>
      <c r="E11" s="202"/>
      <c r="F11" s="202"/>
      <c r="G11" s="202"/>
      <c r="H11" s="202"/>
      <c r="I11" s="202"/>
      <c r="J11" s="202"/>
      <c r="K11" s="202"/>
      <c r="L11" s="132"/>
    </row>
    <row r="12" spans="1:24" ht="6.75" customHeight="1" x14ac:dyDescent="0.35">
      <c r="A12" s="94"/>
      <c r="B12" s="94"/>
      <c r="C12" s="131"/>
      <c r="D12" s="138"/>
      <c r="E12" s="67"/>
      <c r="F12" s="138"/>
      <c r="G12" s="138"/>
      <c r="H12" s="138"/>
      <c r="I12" s="67"/>
      <c r="J12" s="67"/>
      <c r="K12" s="113"/>
      <c r="L12" s="132"/>
    </row>
    <row r="13" spans="1:24" ht="15.75" customHeight="1" x14ac:dyDescent="0.35">
      <c r="A13" s="115"/>
      <c r="B13" s="115"/>
      <c r="C13" s="131"/>
      <c r="D13" s="67"/>
      <c r="E13" s="67"/>
      <c r="F13" s="139" t="s">
        <v>490</v>
      </c>
      <c r="G13" s="139"/>
      <c r="H13" s="139" t="s">
        <v>491</v>
      </c>
      <c r="I13" s="139"/>
      <c r="J13" s="139" t="s">
        <v>508</v>
      </c>
      <c r="K13" s="113"/>
      <c r="L13" s="132"/>
      <c r="M13" s="119" t="s">
        <v>509</v>
      </c>
      <c r="N13" s="120" t="s">
        <v>510</v>
      </c>
      <c r="O13" s="120" t="s">
        <v>511</v>
      </c>
      <c r="P13" s="121" t="s">
        <v>512</v>
      </c>
    </row>
    <row r="14" spans="1:24" x14ac:dyDescent="0.35">
      <c r="A14" s="115"/>
      <c r="B14" s="115"/>
      <c r="C14" s="131"/>
      <c r="D14" s="67"/>
      <c r="E14" s="67"/>
      <c r="F14" s="171">
        <f>VLOOKUP(D6,Avisos!A:C,3,FALSE)</f>
        <v>42361</v>
      </c>
      <c r="G14" s="140"/>
      <c r="H14" s="171">
        <f>VLOOKUP(D6,Avisos!A:D,4,FALSE)</f>
        <v>42489</v>
      </c>
      <c r="I14" s="67"/>
      <c r="J14" s="104">
        <f>ROUND(MONTH(H14)+(YEAR(H14)-YEAR(F14))*12-MONTH(F14)-1+N14+P14,2)</f>
        <v>4.26</v>
      </c>
      <c r="K14" s="113"/>
      <c r="L14" s="132"/>
      <c r="M14" s="122">
        <f>DAY(DATE(YEAR(F14),MONTH(F14)+1,1)-1)</f>
        <v>31</v>
      </c>
      <c r="N14" s="122">
        <f>(M14-DAY(F14)+1)/M14</f>
        <v>0.29032258064516131</v>
      </c>
      <c r="O14" s="122">
        <f>DAY(DATE(YEAR(H14),MONTH(H14)+1,1)-1)</f>
        <v>30</v>
      </c>
      <c r="P14" s="122">
        <f>DAY(H14)/O14</f>
        <v>0.96666666666666667</v>
      </c>
    </row>
    <row r="15" spans="1:24" ht="9" customHeight="1" x14ac:dyDescent="0.35">
      <c r="A15" s="115"/>
      <c r="B15" s="115"/>
      <c r="C15" s="131"/>
      <c r="D15" s="138"/>
      <c r="E15" s="138"/>
      <c r="F15" s="112"/>
      <c r="G15" s="112"/>
      <c r="H15" s="112"/>
      <c r="I15" s="67"/>
      <c r="J15" s="67"/>
      <c r="K15" s="113"/>
      <c r="L15" s="132"/>
      <c r="N15" s="123"/>
    </row>
    <row r="16" spans="1:24" x14ac:dyDescent="0.35">
      <c r="A16" s="206" t="s">
        <v>537</v>
      </c>
      <c r="B16" s="206"/>
      <c r="C16" s="131"/>
      <c r="D16" s="96"/>
      <c r="E16" s="97"/>
      <c r="F16" s="98" t="s">
        <v>485</v>
      </c>
      <c r="G16" s="98"/>
      <c r="H16" s="98" t="s">
        <v>486</v>
      </c>
      <c r="I16" s="98"/>
      <c r="J16" s="98" t="s">
        <v>508</v>
      </c>
      <c r="K16" s="109"/>
      <c r="L16" s="132"/>
      <c r="M16" s="122">
        <f>DAY(DATE(YEAR(F17),MONTH(F17)+1,1)-1)</f>
        <v>31</v>
      </c>
      <c r="N16" s="122">
        <f>(M16-DAY(F17)+1)/M16</f>
        <v>1</v>
      </c>
      <c r="O16" s="122">
        <f>DAY(DATE(YEAR(H17),MONTH(H17)+1,1)-1)</f>
        <v>31</v>
      </c>
      <c r="P16" s="122">
        <f>DAY(H17)/O16</f>
        <v>3.2258064516129031E-2</v>
      </c>
    </row>
    <row r="17" spans="1:16" x14ac:dyDescent="0.35">
      <c r="A17" s="206"/>
      <c r="B17" s="206"/>
      <c r="C17" s="131"/>
      <c r="D17" s="99"/>
      <c r="E17" s="100" t="s">
        <v>483</v>
      </c>
      <c r="F17" s="174">
        <v>42005</v>
      </c>
      <c r="G17" s="112"/>
      <c r="H17" s="174">
        <v>42005</v>
      </c>
      <c r="I17" s="67"/>
      <c r="J17" s="105">
        <f>ROUND(MONTH(H17)+(YEAR(H17)-YEAR(F17))*12-MONTH(F17)-1+N16+P16,2)</f>
        <v>0.03</v>
      </c>
      <c r="K17" s="110"/>
      <c r="L17" s="132"/>
    </row>
    <row r="18" spans="1:16" ht="15.75" customHeight="1" x14ac:dyDescent="0.35">
      <c r="A18" s="206"/>
      <c r="B18" s="206"/>
      <c r="C18" s="131"/>
      <c r="D18" s="101"/>
      <c r="E18" s="67"/>
      <c r="F18" s="112"/>
      <c r="G18" s="112"/>
      <c r="H18" s="112"/>
      <c r="I18" s="67"/>
      <c r="J18" s="106"/>
      <c r="K18" s="110"/>
      <c r="L18" s="132"/>
      <c r="M18" s="122">
        <f>DAY(DATE(YEAR(F19),MONTH(F19)+1,1)-1)</f>
        <v>31</v>
      </c>
      <c r="N18" s="122">
        <f>(M18-DAY(F19)+1)/M18</f>
        <v>3.2258064516129031E-2</v>
      </c>
      <c r="O18" s="122">
        <f>DAY(DATE(YEAR(H19),MONTH(H19)+1,1)-1)</f>
        <v>31</v>
      </c>
      <c r="P18" s="122">
        <f>DAY(H19)/O18</f>
        <v>1</v>
      </c>
    </row>
    <row r="19" spans="1:16" ht="15.75" customHeight="1" x14ac:dyDescent="0.35">
      <c r="A19" s="206"/>
      <c r="B19" s="206"/>
      <c r="C19" s="131"/>
      <c r="D19" s="99"/>
      <c r="E19" s="100" t="s">
        <v>484</v>
      </c>
      <c r="F19" s="174">
        <v>42735</v>
      </c>
      <c r="G19" s="112"/>
      <c r="H19" s="187">
        <v>42735</v>
      </c>
      <c r="I19" s="67"/>
      <c r="J19" s="105">
        <f>ROUND(MONTH(H19)+(YEAR(H19)-YEAR(F19))*12-MONTH(F19)-1+N18+P18,2)</f>
        <v>0.03</v>
      </c>
      <c r="K19" s="126" t="s">
        <v>535</v>
      </c>
      <c r="L19" s="132"/>
      <c r="M19" s="118">
        <f>DAY(DATE(YEAR(F17),MONTH(F17)+1,1)-1)</f>
        <v>31</v>
      </c>
      <c r="N19" s="122">
        <f>(M19-DAY(F17)+1)/M19</f>
        <v>1</v>
      </c>
      <c r="O19" s="118">
        <f>DAY(DATE(YEAR(H17),MONTH(H17)+1,1)-1)</f>
        <v>31</v>
      </c>
      <c r="P19" s="122">
        <f>(O19-DAY(H17)+1)/O19</f>
        <v>1</v>
      </c>
    </row>
    <row r="20" spans="1:16" ht="15.75" customHeight="1" x14ac:dyDescent="0.35">
      <c r="A20" s="206"/>
      <c r="B20" s="206"/>
      <c r="C20" s="131"/>
      <c r="D20" s="99"/>
      <c r="E20" s="67"/>
      <c r="F20" s="67"/>
      <c r="G20" s="67"/>
      <c r="H20" s="67"/>
      <c r="I20" s="67"/>
      <c r="J20" s="95" t="s">
        <v>534</v>
      </c>
      <c r="K20" s="110"/>
      <c r="L20" s="132"/>
      <c r="M20" s="118">
        <f>DAY(DATE(YEAR(F19),MONTH(F19)+1,1)-1)</f>
        <v>31</v>
      </c>
      <c r="N20" s="122">
        <f>DAY(F19)/M20</f>
        <v>1</v>
      </c>
      <c r="O20" s="118">
        <f>DAY(DATE(YEAR(H19),MONTH(H19)+1,1)-1)</f>
        <v>31</v>
      </c>
      <c r="P20" s="122">
        <f>DAY(H19)/O20</f>
        <v>1</v>
      </c>
    </row>
    <row r="21" spans="1:16" ht="18" customHeight="1" x14ac:dyDescent="0.35">
      <c r="A21" s="206"/>
      <c r="B21" s="206"/>
      <c r="C21" s="131"/>
      <c r="D21" s="99"/>
      <c r="E21" s="100" t="s">
        <v>487</v>
      </c>
      <c r="F21" s="105">
        <f>ROUND(MONTH(F19)+(YEAR(F19)-YEAR(F17))*12-MONTH(F17)-1+N19+N20,2)</f>
        <v>24</v>
      </c>
      <c r="G21" s="106"/>
      <c r="H21" s="105">
        <f>ROUND(MONTH(H19)+(YEAR(H19)-YEAR(H17))*12-MONTH(H17)-1+P19+P20,2)</f>
        <v>24</v>
      </c>
      <c r="I21" s="67"/>
      <c r="J21" s="150">
        <f>VLOOKUP(D6,Avisos!A:E,5,FALSE)</f>
        <v>48</v>
      </c>
      <c r="K21" s="110"/>
      <c r="L21" s="141"/>
    </row>
    <row r="22" spans="1:16" ht="15.75" customHeight="1" x14ac:dyDescent="0.35">
      <c r="A22" s="206"/>
      <c r="B22" s="206"/>
      <c r="C22" s="131"/>
      <c r="D22" s="103"/>
      <c r="E22" s="102"/>
      <c r="F22" s="102"/>
      <c r="G22" s="102"/>
      <c r="H22" s="102"/>
      <c r="I22" s="102"/>
      <c r="J22" s="186">
        <f>VLOOKUP(D6,Avisos!A:F,6,FALSE)</f>
        <v>44926</v>
      </c>
      <c r="K22" s="111"/>
      <c r="L22" s="132"/>
    </row>
    <row r="23" spans="1:16" ht="15.75" customHeight="1" x14ac:dyDescent="0.35">
      <c r="A23" s="116"/>
      <c r="B23" s="116"/>
      <c r="C23" s="131"/>
      <c r="D23" s="67"/>
      <c r="E23" s="67"/>
      <c r="F23" s="67"/>
      <c r="G23" s="67"/>
      <c r="H23" s="67"/>
      <c r="I23" s="67"/>
      <c r="J23" s="67"/>
      <c r="K23" s="113"/>
      <c r="L23" s="132"/>
    </row>
    <row r="24" spans="1:16" x14ac:dyDescent="0.35">
      <c r="A24" s="199" t="s">
        <v>538</v>
      </c>
      <c r="B24" s="199"/>
      <c r="C24" s="131"/>
      <c r="D24" s="67" t="s">
        <v>521</v>
      </c>
      <c r="E24" s="67"/>
      <c r="F24" s="67"/>
      <c r="G24" s="67"/>
      <c r="H24" s="67"/>
      <c r="I24" s="67"/>
      <c r="J24" s="67"/>
      <c r="K24" s="67"/>
      <c r="L24" s="132"/>
    </row>
    <row r="25" spans="1:16" ht="15" customHeight="1" x14ac:dyDescent="0.35">
      <c r="A25" s="199"/>
      <c r="B25" s="199"/>
      <c r="C25" s="131"/>
      <c r="D25" s="176" t="s">
        <v>520</v>
      </c>
      <c r="E25" s="177"/>
      <c r="F25" s="177"/>
      <c r="G25" s="177"/>
      <c r="H25" s="177"/>
      <c r="I25" s="177"/>
      <c r="J25" s="177"/>
      <c r="K25" s="178"/>
      <c r="L25" s="132"/>
    </row>
    <row r="26" spans="1:16" ht="15" customHeight="1" x14ac:dyDescent="0.35">
      <c r="A26" s="199"/>
      <c r="B26" s="199"/>
      <c r="C26" s="131"/>
      <c r="D26" s="179"/>
      <c r="E26" s="175"/>
      <c r="F26" s="175"/>
      <c r="G26" s="175"/>
      <c r="H26" s="175"/>
      <c r="I26" s="175"/>
      <c r="J26" s="175"/>
      <c r="K26" s="180"/>
      <c r="L26" s="132"/>
    </row>
    <row r="27" spans="1:16" x14ac:dyDescent="0.35">
      <c r="A27" s="92"/>
      <c r="B27" s="93"/>
      <c r="C27" s="142"/>
      <c r="D27" s="179"/>
      <c r="E27" s="175"/>
      <c r="F27" s="175"/>
      <c r="G27" s="175"/>
      <c r="H27" s="175"/>
      <c r="I27" s="175"/>
      <c r="J27" s="175"/>
      <c r="K27" s="180"/>
      <c r="L27" s="132"/>
    </row>
    <row r="28" spans="1:16" x14ac:dyDescent="0.35">
      <c r="A28" s="92"/>
      <c r="B28" s="93"/>
      <c r="C28" s="142"/>
      <c r="D28" s="179"/>
      <c r="E28" s="175"/>
      <c r="F28" s="175"/>
      <c r="G28" s="175"/>
      <c r="H28" s="175"/>
      <c r="I28" s="175"/>
      <c r="J28" s="175"/>
      <c r="K28" s="180"/>
      <c r="L28" s="132"/>
    </row>
    <row r="29" spans="1:16" x14ac:dyDescent="0.35">
      <c r="A29" s="92"/>
      <c r="B29" s="93"/>
      <c r="C29" s="142"/>
      <c r="D29" s="179"/>
      <c r="E29" s="175"/>
      <c r="F29" s="175"/>
      <c r="G29" s="175"/>
      <c r="H29" s="175"/>
      <c r="I29" s="175"/>
      <c r="J29" s="175"/>
      <c r="K29" s="180"/>
      <c r="L29" s="132"/>
    </row>
    <row r="30" spans="1:16" x14ac:dyDescent="0.35">
      <c r="A30" s="92"/>
      <c r="B30" s="93"/>
      <c r="C30" s="142"/>
      <c r="D30" s="179"/>
      <c r="E30" s="175"/>
      <c r="F30" s="175"/>
      <c r="G30" s="175"/>
      <c r="H30" s="175"/>
      <c r="I30" s="175"/>
      <c r="J30" s="175"/>
      <c r="K30" s="180"/>
      <c r="L30" s="132"/>
    </row>
    <row r="31" spans="1:16" x14ac:dyDescent="0.35">
      <c r="C31" s="142"/>
      <c r="D31" s="181"/>
      <c r="E31" s="182"/>
      <c r="F31" s="182"/>
      <c r="G31" s="182"/>
      <c r="H31" s="182"/>
      <c r="I31" s="182"/>
      <c r="J31" s="182"/>
      <c r="K31" s="183"/>
      <c r="L31" s="132"/>
    </row>
    <row r="32" spans="1:16" x14ac:dyDescent="0.35">
      <c r="C32" s="131"/>
      <c r="D32" s="67"/>
      <c r="E32" s="67"/>
      <c r="F32" s="67"/>
      <c r="G32" s="67"/>
      <c r="H32" s="67"/>
      <c r="I32" s="67"/>
      <c r="J32" s="67"/>
      <c r="K32" s="67"/>
      <c r="L32" s="143"/>
    </row>
    <row r="33" spans="1:13" x14ac:dyDescent="0.35">
      <c r="C33" s="131"/>
      <c r="D33" s="67" t="s">
        <v>522</v>
      </c>
      <c r="E33" s="67"/>
      <c r="F33" s="67"/>
      <c r="G33" s="67"/>
      <c r="H33" s="67"/>
      <c r="I33" s="67"/>
      <c r="J33" s="67"/>
      <c r="K33" s="67"/>
      <c r="L33" s="132"/>
    </row>
    <row r="34" spans="1:13" ht="36.75" customHeight="1" x14ac:dyDescent="0.35">
      <c r="A34" s="149" t="s">
        <v>539</v>
      </c>
      <c r="B34" s="184" t="s">
        <v>517</v>
      </c>
      <c r="C34" s="142"/>
      <c r="D34" s="188" t="s">
        <v>520</v>
      </c>
      <c r="E34" s="189"/>
      <c r="F34" s="189"/>
      <c r="G34" s="189"/>
      <c r="H34" s="189"/>
      <c r="I34" s="189"/>
      <c r="J34" s="189"/>
      <c r="K34" s="190"/>
      <c r="L34" s="132"/>
    </row>
    <row r="35" spans="1:13" x14ac:dyDescent="0.35">
      <c r="A35" s="197" t="str">
        <f>IF(B34="SIM","PREENCHA ESTA SECÇÃO","")</f>
        <v>PREENCHA ESTA SECÇÃO</v>
      </c>
      <c r="B35" s="198"/>
      <c r="C35" s="142"/>
      <c r="D35" s="191"/>
      <c r="E35" s="192"/>
      <c r="F35" s="192"/>
      <c r="G35" s="192"/>
      <c r="H35" s="192"/>
      <c r="I35" s="192"/>
      <c r="J35" s="192"/>
      <c r="K35" s="193"/>
      <c r="L35" s="132"/>
    </row>
    <row r="36" spans="1:13" x14ac:dyDescent="0.35">
      <c r="B36" s="93"/>
      <c r="C36" s="142"/>
      <c r="D36" s="191"/>
      <c r="E36" s="192"/>
      <c r="F36" s="192"/>
      <c r="G36" s="192"/>
      <c r="H36" s="192"/>
      <c r="I36" s="192"/>
      <c r="J36" s="192"/>
      <c r="K36" s="193"/>
      <c r="L36" s="132"/>
    </row>
    <row r="37" spans="1:13" x14ac:dyDescent="0.35">
      <c r="A37" s="92"/>
      <c r="B37" s="93"/>
      <c r="C37" s="142"/>
      <c r="D37" s="191"/>
      <c r="E37" s="192"/>
      <c r="F37" s="192"/>
      <c r="G37" s="192"/>
      <c r="H37" s="192"/>
      <c r="I37" s="192"/>
      <c r="J37" s="192"/>
      <c r="K37" s="193"/>
      <c r="L37" s="132"/>
    </row>
    <row r="38" spans="1:13" x14ac:dyDescent="0.35">
      <c r="A38" s="92"/>
      <c r="B38" s="93"/>
      <c r="C38" s="142"/>
      <c r="D38" s="191"/>
      <c r="E38" s="192"/>
      <c r="F38" s="192"/>
      <c r="G38" s="192"/>
      <c r="H38" s="192"/>
      <c r="I38" s="192"/>
      <c r="J38" s="192"/>
      <c r="K38" s="193"/>
      <c r="L38" s="132"/>
    </row>
    <row r="39" spans="1:13" x14ac:dyDescent="0.35">
      <c r="A39" s="92"/>
      <c r="B39" s="93"/>
      <c r="C39" s="142"/>
      <c r="D39" s="191"/>
      <c r="E39" s="192"/>
      <c r="F39" s="192"/>
      <c r="G39" s="192"/>
      <c r="H39" s="192"/>
      <c r="I39" s="192"/>
      <c r="J39" s="192"/>
      <c r="K39" s="193"/>
      <c r="L39" s="132"/>
    </row>
    <row r="40" spans="1:13" x14ac:dyDescent="0.35">
      <c r="A40" s="92"/>
      <c r="B40" s="93"/>
      <c r="C40" s="142"/>
      <c r="D40" s="194"/>
      <c r="E40" s="195"/>
      <c r="F40" s="195"/>
      <c r="G40" s="195"/>
      <c r="H40" s="195"/>
      <c r="I40" s="195"/>
      <c r="J40" s="195"/>
      <c r="K40" s="196"/>
      <c r="L40" s="132"/>
    </row>
    <row r="41" spans="1:13" x14ac:dyDescent="0.35">
      <c r="A41" s="117"/>
      <c r="B41" s="117"/>
      <c r="C41" s="144"/>
      <c r="D41" s="113"/>
      <c r="E41" s="113"/>
      <c r="F41" s="113"/>
      <c r="G41" s="113"/>
      <c r="H41" s="113"/>
      <c r="I41" s="113"/>
      <c r="J41" s="113"/>
      <c r="K41" s="113"/>
      <c r="L41" s="132"/>
    </row>
    <row r="42" spans="1:13" x14ac:dyDescent="0.35">
      <c r="A42" s="93"/>
      <c r="B42" s="93"/>
      <c r="C42" s="142"/>
      <c r="D42" s="107" t="s">
        <v>527</v>
      </c>
      <c r="E42" s="107"/>
      <c r="F42" s="107"/>
      <c r="G42" s="107"/>
      <c r="H42" s="107"/>
      <c r="I42" s="107"/>
      <c r="J42" s="107"/>
      <c r="K42" s="107"/>
      <c r="L42" s="145"/>
      <c r="M42" s="124"/>
    </row>
    <row r="43" spans="1:13" ht="7.5" customHeight="1" x14ac:dyDescent="0.35">
      <c r="A43" s="93"/>
      <c r="B43" s="93"/>
      <c r="C43" s="142"/>
      <c r="D43" s="107"/>
      <c r="E43" s="107"/>
      <c r="F43" s="107"/>
      <c r="G43" s="107"/>
      <c r="H43" s="107"/>
      <c r="I43" s="107"/>
      <c r="J43" s="107"/>
      <c r="K43" s="107"/>
      <c r="L43" s="145"/>
      <c r="M43" s="124"/>
    </row>
    <row r="44" spans="1:13" ht="26" x14ac:dyDescent="0.35">
      <c r="A44" s="93"/>
      <c r="B44" s="93"/>
      <c r="C44" s="142"/>
      <c r="D44" s="114" t="s">
        <v>523</v>
      </c>
      <c r="E44" s="114"/>
      <c r="F44" s="114" t="s">
        <v>524</v>
      </c>
      <c r="G44" s="114"/>
      <c r="H44" s="114" t="s">
        <v>525</v>
      </c>
      <c r="I44" s="114"/>
      <c r="J44" s="114" t="s">
        <v>526</v>
      </c>
      <c r="K44" s="107"/>
      <c r="L44" s="145"/>
      <c r="M44" s="124"/>
    </row>
    <row r="45" spans="1:13" x14ac:dyDescent="0.35">
      <c r="A45" s="93"/>
      <c r="B45" s="93"/>
      <c r="C45" s="142"/>
      <c r="D45" s="185"/>
      <c r="E45" s="107"/>
      <c r="F45" s="185"/>
      <c r="G45" s="107"/>
      <c r="H45" s="185"/>
      <c r="I45" s="107"/>
      <c r="J45" s="185"/>
      <c r="K45" s="107"/>
      <c r="L45" s="132"/>
    </row>
    <row r="46" spans="1:13" x14ac:dyDescent="0.35">
      <c r="C46" s="142"/>
      <c r="D46" s="67"/>
      <c r="E46" s="67"/>
      <c r="F46" s="67"/>
      <c r="G46" s="67"/>
      <c r="H46" s="67"/>
      <c r="I46" s="67"/>
      <c r="J46" s="67"/>
      <c r="K46" s="113"/>
      <c r="L46" s="132"/>
    </row>
    <row r="47" spans="1:13" ht="21" customHeight="1" x14ac:dyDescent="0.35">
      <c r="C47" s="142"/>
      <c r="D47" s="202" t="s">
        <v>515</v>
      </c>
      <c r="E47" s="202"/>
      <c r="F47" s="202"/>
      <c r="G47" s="202"/>
      <c r="H47" s="202"/>
      <c r="I47" s="202"/>
      <c r="J47" s="202"/>
      <c r="K47" s="202"/>
      <c r="L47" s="132"/>
    </row>
    <row r="48" spans="1:13" ht="11.25" customHeight="1" x14ac:dyDescent="0.35">
      <c r="C48" s="142"/>
      <c r="D48" s="202"/>
      <c r="E48" s="202"/>
      <c r="F48" s="202"/>
      <c r="G48" s="202"/>
      <c r="H48" s="202"/>
      <c r="I48" s="202"/>
      <c r="J48" s="202"/>
      <c r="K48" s="202"/>
      <c r="L48" s="132"/>
    </row>
    <row r="49" spans="1:12" ht="24.75" customHeight="1" thickBot="1" x14ac:dyDescent="0.4">
      <c r="C49" s="142"/>
      <c r="D49" s="125"/>
      <c r="E49" s="67"/>
      <c r="F49" s="67"/>
      <c r="G49" s="67"/>
      <c r="H49" s="67"/>
      <c r="I49" s="67"/>
      <c r="J49" s="67"/>
      <c r="K49" s="113"/>
      <c r="L49" s="132"/>
    </row>
    <row r="50" spans="1:12" ht="8.25" customHeight="1" x14ac:dyDescent="0.35">
      <c r="A50" s="199" t="str">
        <f>"5. SELECIONE O "&amp;H6&amp;" E PREENCHA O NOVO MAPA FINANCEIRO"</f>
        <v>5. SELECIONE O AVISO 02/SAMA2020/2015 - SIFSE E PREENCHA O NOVO MAPA FINANCEIRO</v>
      </c>
      <c r="B50" s="199"/>
      <c r="C50" s="131"/>
      <c r="D50" s="211" t="s">
        <v>532</v>
      </c>
      <c r="E50" s="95"/>
      <c r="F50" s="211" t="s">
        <v>533</v>
      </c>
      <c r="G50" s="95"/>
      <c r="H50" s="208" t="s">
        <v>1</v>
      </c>
      <c r="I50" s="95"/>
      <c r="J50" s="208" t="s">
        <v>2</v>
      </c>
      <c r="K50" s="113"/>
      <c r="L50" s="132"/>
    </row>
    <row r="51" spans="1:12" ht="8.25" customHeight="1" x14ac:dyDescent="0.35">
      <c r="A51" s="199"/>
      <c r="B51" s="199"/>
      <c r="C51" s="131"/>
      <c r="D51" s="212"/>
      <c r="E51" s="95"/>
      <c r="F51" s="212"/>
      <c r="G51" s="95"/>
      <c r="H51" s="209"/>
      <c r="I51" s="95"/>
      <c r="J51" s="209"/>
      <c r="K51" s="113"/>
      <c r="L51" s="132"/>
    </row>
    <row r="52" spans="1:12" ht="8.25" customHeight="1" thickBot="1" x14ac:dyDescent="0.4">
      <c r="A52" s="199"/>
      <c r="B52" s="199"/>
      <c r="C52" s="131"/>
      <c r="D52" s="213"/>
      <c r="E52" s="95"/>
      <c r="F52" s="213"/>
      <c r="G52" s="95"/>
      <c r="H52" s="210"/>
      <c r="I52" s="95"/>
      <c r="J52" s="210"/>
      <c r="K52" s="113"/>
      <c r="L52" s="132"/>
    </row>
    <row r="53" spans="1:12" ht="8.25" customHeight="1" thickBot="1" x14ac:dyDescent="0.4">
      <c r="A53" s="199"/>
      <c r="B53" s="199"/>
      <c r="C53" s="131"/>
      <c r="D53" s="95"/>
      <c r="E53" s="95"/>
      <c r="F53" s="95"/>
      <c r="G53" s="95"/>
      <c r="H53" s="95"/>
      <c r="I53" s="95"/>
      <c r="J53" s="95"/>
      <c r="K53" s="113"/>
      <c r="L53" s="132"/>
    </row>
    <row r="54" spans="1:12" ht="8.25" customHeight="1" x14ac:dyDescent="0.35">
      <c r="A54" s="199"/>
      <c r="B54" s="199"/>
      <c r="C54" s="131"/>
      <c r="D54" s="208" t="s">
        <v>4</v>
      </c>
      <c r="E54" s="95"/>
      <c r="F54" s="208" t="s">
        <v>5</v>
      </c>
      <c r="G54" s="95"/>
      <c r="H54" s="208" t="s">
        <v>6</v>
      </c>
      <c r="I54" s="95"/>
      <c r="J54" s="208" t="s">
        <v>7</v>
      </c>
      <c r="K54" s="113"/>
      <c r="L54" s="132"/>
    </row>
    <row r="55" spans="1:12" ht="8.25" customHeight="1" x14ac:dyDescent="0.35">
      <c r="A55" s="199"/>
      <c r="B55" s="199"/>
      <c r="C55" s="131"/>
      <c r="D55" s="209"/>
      <c r="E55" s="95"/>
      <c r="F55" s="209"/>
      <c r="G55" s="95"/>
      <c r="H55" s="209"/>
      <c r="I55" s="95"/>
      <c r="J55" s="209"/>
      <c r="K55" s="113"/>
      <c r="L55" s="132"/>
    </row>
    <row r="56" spans="1:12" ht="8.25" customHeight="1" thickBot="1" x14ac:dyDescent="0.4">
      <c r="A56" s="199"/>
      <c r="B56" s="199"/>
      <c r="C56" s="131"/>
      <c r="D56" s="210"/>
      <c r="E56" s="95"/>
      <c r="F56" s="210"/>
      <c r="G56" s="95"/>
      <c r="H56" s="210"/>
      <c r="I56" s="95"/>
      <c r="J56" s="210"/>
      <c r="K56" s="113"/>
      <c r="L56" s="132"/>
    </row>
    <row r="57" spans="1:12" x14ac:dyDescent="0.35">
      <c r="C57" s="131"/>
      <c r="D57" s="67"/>
      <c r="E57" s="67"/>
      <c r="F57" s="67"/>
      <c r="G57" s="67"/>
      <c r="H57" s="67"/>
      <c r="I57" s="67"/>
      <c r="J57" s="67"/>
      <c r="K57" s="67"/>
      <c r="L57" s="143"/>
    </row>
    <row r="58" spans="1:12" ht="15" customHeight="1" x14ac:dyDescent="0.35">
      <c r="A58" s="199" t="s">
        <v>528</v>
      </c>
      <c r="B58" s="200"/>
      <c r="C58" s="131"/>
      <c r="D58" s="67" t="s">
        <v>536</v>
      </c>
      <c r="E58" s="67"/>
      <c r="F58" s="67"/>
      <c r="G58" s="67"/>
      <c r="H58" s="67"/>
      <c r="I58" s="67"/>
      <c r="J58" s="67"/>
      <c r="K58" s="67"/>
      <c r="L58" s="132"/>
    </row>
    <row r="59" spans="1:12" ht="15" customHeight="1" x14ac:dyDescent="0.35">
      <c r="A59" s="199"/>
      <c r="B59" s="200"/>
      <c r="C59" s="131"/>
      <c r="D59" s="176" t="s">
        <v>520</v>
      </c>
      <c r="E59" s="177"/>
      <c r="F59" s="177"/>
      <c r="G59" s="177"/>
      <c r="H59" s="177"/>
      <c r="I59" s="177"/>
      <c r="J59" s="177"/>
      <c r="K59" s="178"/>
      <c r="L59" s="132"/>
    </row>
    <row r="60" spans="1:12" x14ac:dyDescent="0.35">
      <c r="A60" s="199"/>
      <c r="B60" s="200"/>
      <c r="C60" s="142"/>
      <c r="D60" s="179"/>
      <c r="E60" s="175"/>
      <c r="F60" s="175"/>
      <c r="G60" s="175"/>
      <c r="H60" s="175"/>
      <c r="I60" s="175"/>
      <c r="J60" s="175"/>
      <c r="K60" s="180"/>
      <c r="L60" s="132"/>
    </row>
    <row r="61" spans="1:12" x14ac:dyDescent="0.35">
      <c r="A61" s="199"/>
      <c r="B61" s="200"/>
      <c r="C61" s="142"/>
      <c r="D61" s="179"/>
      <c r="E61" s="175"/>
      <c r="F61" s="175"/>
      <c r="G61" s="175"/>
      <c r="H61" s="175"/>
      <c r="I61" s="175"/>
      <c r="J61" s="175"/>
      <c r="K61" s="180"/>
      <c r="L61" s="132"/>
    </row>
    <row r="62" spans="1:12" x14ac:dyDescent="0.35">
      <c r="A62" s="92"/>
      <c r="B62" s="93"/>
      <c r="C62" s="142"/>
      <c r="D62" s="179"/>
      <c r="E62" s="175"/>
      <c r="F62" s="175"/>
      <c r="G62" s="175"/>
      <c r="H62" s="175"/>
      <c r="I62" s="175"/>
      <c r="J62" s="175"/>
      <c r="K62" s="180"/>
      <c r="L62" s="132"/>
    </row>
    <row r="63" spans="1:12" x14ac:dyDescent="0.35">
      <c r="A63" s="92"/>
      <c r="B63" s="93"/>
      <c r="C63" s="142"/>
      <c r="D63" s="179"/>
      <c r="E63" s="175"/>
      <c r="F63" s="175"/>
      <c r="G63" s="175"/>
      <c r="H63" s="175"/>
      <c r="I63" s="175"/>
      <c r="J63" s="175"/>
      <c r="K63" s="180"/>
      <c r="L63" s="132"/>
    </row>
    <row r="64" spans="1:12" x14ac:dyDescent="0.35">
      <c r="A64" s="92"/>
      <c r="B64" s="93"/>
      <c r="C64" s="142"/>
      <c r="D64" s="179"/>
      <c r="E64" s="175"/>
      <c r="F64" s="175"/>
      <c r="G64" s="175"/>
      <c r="H64" s="175"/>
      <c r="I64" s="175"/>
      <c r="J64" s="175"/>
      <c r="K64" s="180"/>
      <c r="L64" s="132"/>
    </row>
    <row r="65" spans="1:13" x14ac:dyDescent="0.35">
      <c r="A65" s="92"/>
      <c r="B65" s="93"/>
      <c r="C65" s="142"/>
      <c r="D65" s="181"/>
      <c r="E65" s="182"/>
      <c r="F65" s="182"/>
      <c r="G65" s="182"/>
      <c r="H65" s="182"/>
      <c r="I65" s="182"/>
      <c r="J65" s="182"/>
      <c r="K65" s="183"/>
      <c r="L65" s="132"/>
    </row>
    <row r="66" spans="1:13" x14ac:dyDescent="0.35">
      <c r="A66" s="93"/>
      <c r="B66" s="93"/>
      <c r="C66" s="142"/>
      <c r="D66" s="67"/>
      <c r="E66" s="67"/>
      <c r="F66" s="67"/>
      <c r="G66" s="67"/>
      <c r="H66" s="67"/>
      <c r="I66" s="67"/>
      <c r="J66" s="67"/>
      <c r="K66" s="67"/>
      <c r="L66" s="132"/>
    </row>
    <row r="67" spans="1:13" x14ac:dyDescent="0.35">
      <c r="A67" s="117"/>
      <c r="B67" s="117"/>
      <c r="C67" s="144"/>
      <c r="D67" s="67" t="s">
        <v>522</v>
      </c>
      <c r="E67" s="67"/>
      <c r="F67" s="67"/>
      <c r="G67" s="67"/>
      <c r="H67" s="67"/>
      <c r="I67" s="67"/>
      <c r="J67" s="67"/>
      <c r="K67" s="67"/>
      <c r="L67" s="132"/>
    </row>
    <row r="68" spans="1:13" ht="26" x14ac:dyDescent="0.35">
      <c r="A68" s="149" t="s">
        <v>539</v>
      </c>
      <c r="B68" s="184" t="s">
        <v>518</v>
      </c>
      <c r="C68" s="142"/>
      <c r="D68" s="188" t="s">
        <v>520</v>
      </c>
      <c r="E68" s="189"/>
      <c r="F68" s="189"/>
      <c r="G68" s="189"/>
      <c r="H68" s="189"/>
      <c r="I68" s="189"/>
      <c r="J68" s="189"/>
      <c r="K68" s="190"/>
      <c r="L68" s="145"/>
      <c r="M68" s="124"/>
    </row>
    <row r="69" spans="1:13" ht="7.5" customHeight="1" x14ac:dyDescent="0.35">
      <c r="A69" s="93"/>
      <c r="B69" s="93"/>
      <c r="C69" s="142"/>
      <c r="D69" s="191"/>
      <c r="E69" s="192"/>
      <c r="F69" s="192"/>
      <c r="G69" s="192"/>
      <c r="H69" s="192"/>
      <c r="I69" s="192"/>
      <c r="J69" s="192"/>
      <c r="K69" s="193"/>
      <c r="L69" s="145"/>
      <c r="M69" s="124"/>
    </row>
    <row r="70" spans="1:13" x14ac:dyDescent="0.35">
      <c r="A70" s="93"/>
      <c r="B70" s="93"/>
      <c r="C70" s="142"/>
      <c r="D70" s="191"/>
      <c r="E70" s="192"/>
      <c r="F70" s="192"/>
      <c r="G70" s="192"/>
      <c r="H70" s="192"/>
      <c r="I70" s="192"/>
      <c r="J70" s="192"/>
      <c r="K70" s="193"/>
      <c r="L70" s="145"/>
      <c r="M70" s="124"/>
    </row>
    <row r="71" spans="1:13" x14ac:dyDescent="0.35">
      <c r="A71" s="93"/>
      <c r="B71" s="93"/>
      <c r="C71" s="142"/>
      <c r="D71" s="191"/>
      <c r="E71" s="192"/>
      <c r="F71" s="192"/>
      <c r="G71" s="192"/>
      <c r="H71" s="192"/>
      <c r="I71" s="192"/>
      <c r="J71" s="192"/>
      <c r="K71" s="193"/>
      <c r="L71" s="132"/>
    </row>
    <row r="72" spans="1:13" x14ac:dyDescent="0.35">
      <c r="A72" s="117"/>
      <c r="B72" s="117"/>
      <c r="C72" s="144"/>
      <c r="D72" s="191"/>
      <c r="E72" s="192"/>
      <c r="F72" s="192"/>
      <c r="G72" s="192"/>
      <c r="H72" s="192"/>
      <c r="I72" s="192"/>
      <c r="J72" s="192"/>
      <c r="K72" s="193"/>
      <c r="L72" s="132"/>
    </row>
    <row r="73" spans="1:13" x14ac:dyDescent="0.35">
      <c r="A73" s="117"/>
      <c r="B73" s="117"/>
      <c r="C73" s="144"/>
      <c r="D73" s="191"/>
      <c r="E73" s="192"/>
      <c r="F73" s="192"/>
      <c r="G73" s="192"/>
      <c r="H73" s="192"/>
      <c r="I73" s="192"/>
      <c r="J73" s="192"/>
      <c r="K73" s="193"/>
      <c r="L73" s="132"/>
    </row>
    <row r="74" spans="1:13" x14ac:dyDescent="0.35">
      <c r="A74" s="117"/>
      <c r="B74" s="117"/>
      <c r="C74" s="144"/>
      <c r="D74" s="194"/>
      <c r="E74" s="195"/>
      <c r="F74" s="195"/>
      <c r="G74" s="195"/>
      <c r="H74" s="195"/>
      <c r="I74" s="195"/>
      <c r="J74" s="195"/>
      <c r="K74" s="196"/>
      <c r="L74" s="132"/>
    </row>
    <row r="75" spans="1:13" x14ac:dyDescent="0.35">
      <c r="A75" s="117"/>
      <c r="B75" s="117"/>
      <c r="C75" s="144"/>
      <c r="D75" s="113"/>
      <c r="E75" s="113"/>
      <c r="F75" s="113"/>
      <c r="G75" s="113"/>
      <c r="H75" s="113"/>
      <c r="I75" s="113"/>
      <c r="J75" s="113"/>
      <c r="K75" s="113"/>
      <c r="L75" s="132"/>
    </row>
    <row r="76" spans="1:13" x14ac:dyDescent="0.35">
      <c r="A76" s="117"/>
      <c r="B76" s="117"/>
      <c r="C76" s="144"/>
      <c r="D76" s="107" t="s">
        <v>527</v>
      </c>
      <c r="E76" s="107"/>
      <c r="F76" s="107"/>
      <c r="G76" s="107"/>
      <c r="H76" s="107"/>
      <c r="I76" s="107"/>
      <c r="J76" s="107"/>
      <c r="K76" s="107"/>
      <c r="L76" s="132"/>
    </row>
    <row r="77" spans="1:13" x14ac:dyDescent="0.35">
      <c r="A77" s="117"/>
      <c r="B77" s="117"/>
      <c r="C77" s="144"/>
      <c r="D77" s="107"/>
      <c r="E77" s="107"/>
      <c r="F77" s="107"/>
      <c r="G77" s="107"/>
      <c r="H77" s="107"/>
      <c r="I77" s="107"/>
      <c r="J77" s="107"/>
      <c r="K77" s="107"/>
      <c r="L77" s="132"/>
    </row>
    <row r="78" spans="1:13" ht="26" x14ac:dyDescent="0.35">
      <c r="A78" s="117"/>
      <c r="B78" s="117"/>
      <c r="C78" s="144"/>
      <c r="D78" s="114" t="s">
        <v>523</v>
      </c>
      <c r="E78" s="114"/>
      <c r="F78" s="114" t="s">
        <v>524</v>
      </c>
      <c r="G78" s="114"/>
      <c r="H78" s="114" t="s">
        <v>525</v>
      </c>
      <c r="I78" s="114"/>
      <c r="J78" s="114" t="s">
        <v>526</v>
      </c>
      <c r="K78" s="107"/>
      <c r="L78" s="132"/>
    </row>
    <row r="79" spans="1:13" x14ac:dyDescent="0.35">
      <c r="A79" s="117"/>
      <c r="B79" s="117"/>
      <c r="C79" s="144"/>
      <c r="D79" s="185"/>
      <c r="E79" s="107"/>
      <c r="F79" s="185"/>
      <c r="G79" s="107"/>
      <c r="H79" s="185"/>
      <c r="I79" s="107"/>
      <c r="J79" s="185"/>
      <c r="K79" s="107"/>
      <c r="L79" s="132"/>
    </row>
    <row r="80" spans="1:13" x14ac:dyDescent="0.35">
      <c r="A80" s="117"/>
      <c r="B80" s="117"/>
      <c r="C80" s="144"/>
      <c r="D80" s="113"/>
      <c r="E80" s="113"/>
      <c r="F80" s="113"/>
      <c r="G80" s="113"/>
      <c r="H80" s="113"/>
      <c r="I80" s="113"/>
      <c r="J80" s="113"/>
      <c r="K80" s="113"/>
      <c r="L80" s="132"/>
    </row>
    <row r="81" spans="1:12" x14ac:dyDescent="0.35">
      <c r="A81" s="117"/>
      <c r="B81" s="117"/>
      <c r="C81" s="146"/>
      <c r="D81" s="147"/>
      <c r="E81" s="147"/>
      <c r="F81" s="147"/>
      <c r="G81" s="147"/>
      <c r="H81" s="147"/>
      <c r="I81" s="147"/>
      <c r="J81" s="147"/>
      <c r="K81" s="147"/>
      <c r="L81" s="148"/>
    </row>
    <row r="82" spans="1:12" x14ac:dyDescent="0.35">
      <c r="A82" s="117"/>
      <c r="B82" s="117"/>
      <c r="C82" s="117"/>
      <c r="D82" s="117"/>
      <c r="E82" s="117"/>
      <c r="F82" s="117"/>
      <c r="G82" s="117"/>
      <c r="H82" s="117"/>
      <c r="I82" s="117"/>
      <c r="J82" s="117"/>
    </row>
    <row r="83" spans="1:12" x14ac:dyDescent="0.35">
      <c r="A83" s="117"/>
      <c r="B83" s="117"/>
      <c r="C83" s="117"/>
      <c r="D83" s="117"/>
      <c r="E83" s="117"/>
      <c r="F83" s="117"/>
      <c r="G83" s="117"/>
      <c r="H83" s="117"/>
      <c r="I83" s="117"/>
      <c r="J83" s="117"/>
    </row>
    <row r="84" spans="1:12" x14ac:dyDescent="0.35">
      <c r="A84" s="117"/>
      <c r="B84" s="117"/>
      <c r="C84" s="117"/>
      <c r="D84" s="117"/>
      <c r="E84" s="117"/>
      <c r="F84" s="117"/>
      <c r="G84" s="117"/>
      <c r="H84" s="117"/>
      <c r="I84" s="117"/>
      <c r="J84" s="117"/>
    </row>
    <row r="85" spans="1:12" x14ac:dyDescent="0.35">
      <c r="A85" s="117"/>
      <c r="B85" s="117"/>
      <c r="C85" s="117"/>
      <c r="D85" s="117"/>
      <c r="E85" s="117"/>
      <c r="F85" s="117"/>
      <c r="G85" s="117"/>
      <c r="H85" s="117"/>
      <c r="I85" s="117"/>
      <c r="J85" s="117"/>
    </row>
    <row r="86" spans="1:12" x14ac:dyDescent="0.35">
      <c r="A86" s="117"/>
      <c r="B86" s="117"/>
      <c r="C86" s="117"/>
      <c r="D86" s="117"/>
      <c r="E86" s="117"/>
      <c r="F86" s="117"/>
      <c r="G86" s="117"/>
      <c r="H86" s="117"/>
      <c r="I86" s="117"/>
      <c r="J86" s="117"/>
    </row>
    <row r="87" spans="1:12" x14ac:dyDescent="0.35">
      <c r="A87" s="117"/>
      <c r="B87" s="117"/>
      <c r="C87" s="117"/>
      <c r="D87" s="117"/>
      <c r="E87" s="117"/>
      <c r="F87" s="117"/>
      <c r="G87" s="117"/>
      <c r="H87" s="117"/>
      <c r="I87" s="117"/>
      <c r="J87" s="117"/>
    </row>
    <row r="88" spans="1:12" x14ac:dyDescent="0.35">
      <c r="A88" s="117"/>
      <c r="B88" s="117"/>
      <c r="C88" s="117"/>
      <c r="D88" s="117"/>
      <c r="E88" s="117"/>
      <c r="F88" s="117"/>
      <c r="G88" s="117"/>
      <c r="H88" s="117"/>
      <c r="I88" s="117"/>
      <c r="J88" s="117"/>
    </row>
    <row r="89" spans="1:12" x14ac:dyDescent="0.35">
      <c r="A89" s="117"/>
      <c r="B89" s="117"/>
      <c r="C89" s="117"/>
      <c r="D89" s="117"/>
      <c r="E89" s="117"/>
      <c r="F89" s="117"/>
      <c r="G89" s="117"/>
      <c r="H89" s="117"/>
      <c r="I89" s="117"/>
      <c r="J89" s="117"/>
    </row>
    <row r="90" spans="1:12" x14ac:dyDescent="0.35">
      <c r="A90" s="117"/>
      <c r="B90" s="117"/>
      <c r="C90" s="117"/>
      <c r="D90" s="117"/>
      <c r="E90" s="117"/>
      <c r="F90" s="117"/>
      <c r="G90" s="117"/>
      <c r="H90" s="117"/>
      <c r="I90" s="117"/>
      <c r="J90" s="117"/>
    </row>
    <row r="91" spans="1:12" x14ac:dyDescent="0.35">
      <c r="A91" s="117"/>
      <c r="B91" s="117"/>
      <c r="C91" s="117"/>
      <c r="D91" s="117"/>
      <c r="E91" s="117"/>
      <c r="F91" s="117"/>
      <c r="G91" s="117"/>
      <c r="H91" s="117"/>
      <c r="I91" s="117"/>
      <c r="J91" s="117"/>
    </row>
    <row r="92" spans="1:12" x14ac:dyDescent="0.35">
      <c r="A92" s="117"/>
      <c r="B92" s="117"/>
      <c r="C92" s="117"/>
      <c r="D92" s="117"/>
      <c r="E92" s="117"/>
      <c r="F92" s="117"/>
      <c r="G92" s="117"/>
      <c r="H92" s="117"/>
      <c r="I92" s="117"/>
      <c r="J92" s="117"/>
    </row>
    <row r="93" spans="1:12" x14ac:dyDescent="0.35">
      <c r="A93" s="117"/>
      <c r="B93" s="117"/>
      <c r="C93" s="117"/>
      <c r="D93" s="117"/>
      <c r="E93" s="117"/>
      <c r="F93" s="117"/>
      <c r="G93" s="117"/>
      <c r="H93" s="117"/>
      <c r="I93" s="117"/>
      <c r="J93" s="117"/>
    </row>
    <row r="94" spans="1:12" x14ac:dyDescent="0.35">
      <c r="A94" s="117"/>
      <c r="B94" s="117"/>
      <c r="C94" s="117"/>
      <c r="D94" s="117"/>
      <c r="E94" s="117"/>
      <c r="F94" s="117"/>
      <c r="G94" s="117"/>
      <c r="H94" s="117"/>
      <c r="I94" s="117"/>
      <c r="J94" s="117"/>
    </row>
    <row r="95" spans="1:12" x14ac:dyDescent="0.35">
      <c r="A95" s="117"/>
      <c r="B95" s="117"/>
      <c r="C95" s="117"/>
      <c r="D95" s="117"/>
      <c r="E95" s="117"/>
      <c r="F95" s="117"/>
      <c r="G95" s="117"/>
      <c r="H95" s="117"/>
      <c r="I95" s="117"/>
      <c r="J95" s="117"/>
    </row>
    <row r="96" spans="1:12" x14ac:dyDescent="0.35">
      <c r="A96" s="117"/>
      <c r="B96" s="117"/>
      <c r="C96" s="117"/>
      <c r="D96" s="117"/>
      <c r="E96" s="117"/>
      <c r="F96" s="117"/>
      <c r="G96" s="117"/>
      <c r="H96" s="117"/>
      <c r="I96" s="117"/>
      <c r="J96" s="117"/>
    </row>
    <row r="97" spans="1:10" x14ac:dyDescent="0.35">
      <c r="A97" s="117"/>
      <c r="B97" s="117"/>
      <c r="C97" s="117"/>
      <c r="D97" s="117"/>
      <c r="E97" s="117"/>
      <c r="F97" s="117"/>
      <c r="G97" s="117"/>
      <c r="H97" s="117"/>
      <c r="I97" s="117"/>
      <c r="J97" s="117"/>
    </row>
    <row r="98" spans="1:10" x14ac:dyDescent="0.35">
      <c r="A98" s="117"/>
      <c r="B98" s="117"/>
      <c r="C98" s="117"/>
      <c r="D98" s="117"/>
      <c r="E98" s="117"/>
      <c r="F98" s="117"/>
      <c r="G98" s="117"/>
      <c r="H98" s="117"/>
      <c r="I98" s="117"/>
      <c r="J98" s="117"/>
    </row>
    <row r="99" spans="1:10" x14ac:dyDescent="0.35">
      <c r="A99" s="117"/>
      <c r="B99" s="117"/>
      <c r="C99" s="117"/>
      <c r="D99" s="117"/>
      <c r="E99" s="117"/>
      <c r="F99" s="117"/>
      <c r="G99" s="117"/>
      <c r="H99" s="117"/>
      <c r="I99" s="117"/>
      <c r="J99" s="117"/>
    </row>
    <row r="100" spans="1:10" x14ac:dyDescent="0.35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</row>
    <row r="101" spans="1:10" x14ac:dyDescent="0.35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</row>
    <row r="102" spans="1:10" x14ac:dyDescent="0.35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</row>
    <row r="103" spans="1:10" x14ac:dyDescent="0.35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</row>
    <row r="104" spans="1:10" x14ac:dyDescent="0.35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</row>
    <row r="105" spans="1:10" x14ac:dyDescent="0.35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</row>
    <row r="106" spans="1:10" x14ac:dyDescent="0.35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</row>
    <row r="107" spans="1:10" x14ac:dyDescent="0.35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</row>
    <row r="108" spans="1:10" x14ac:dyDescent="0.35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</row>
    <row r="109" spans="1:10" x14ac:dyDescent="0.35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</row>
    <row r="110" spans="1:10" x14ac:dyDescent="0.35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</row>
    <row r="111" spans="1:10" x14ac:dyDescent="0.35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</row>
    <row r="112" spans="1:10" x14ac:dyDescent="0.35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</row>
    <row r="113" spans="1:10" x14ac:dyDescent="0.35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</row>
  </sheetData>
  <sheetProtection selectLockedCells="1"/>
  <protectedRanges>
    <protectedRange algorithmName="SHA-512" hashValue="OzB8baXlyec8MuS8KDtXT28Cir/S7wlO9reVlDDcpuW7b1PKRyh7m9vvf/WHoa93TLkbecyzGdOcMSTWzujI+Q==" saltValue="o9TKC77fzuzbhCyCLRK0iA==" spinCount="100000" sqref="D21:J21" name="Intervalo4"/>
    <protectedRange algorithmName="SHA-512" hashValue="kgz+BsNTv10/tkdN38d1Xto+FlhLyRF5/S9ViI99Pl9VP6DXbyyR3RgMgJadXytM8QtZlHAvNtGq4YWqUWaUyw==" saltValue="0vy3QNBJweRbWb6e9JrYUw==" spinCount="100000" sqref="J12:P24" name="Intervalo3"/>
    <protectedRange algorithmName="SHA-512" hashValue="42CzURZ78ARMrXLSVCSWagBvdeuUsmgHuaZc6O6ywkPsb3CYiYN/5SphjmgWHMph4UVZ4F3hrvRaISI6dZrf7w==" saltValue="NonQ0gucVL8itmmo+R0Ebw==" spinCount="100000" sqref="D10:Q15" name="Intervalo2"/>
    <protectedRange algorithmName="SHA-512" hashValue="x4aA0xXyVNevAMzmU7b8QuwxBhBFhGbX4qZRjnmDmqo/Y0f3G8CqfmvZiUAgKRM/oIZzt0904GpcaF1HgIbeww==" saltValue="UYNvq/4COuPDx7WZ13stJw==" spinCount="100000" sqref="H6:K6" name="Intervalo1"/>
  </protectedRanges>
  <mergeCells count="23">
    <mergeCell ref="N4:X4"/>
    <mergeCell ref="A50:B56"/>
    <mergeCell ref="D54:D56"/>
    <mergeCell ref="D6:F6"/>
    <mergeCell ref="F54:F56"/>
    <mergeCell ref="H54:H56"/>
    <mergeCell ref="D34:K40"/>
    <mergeCell ref="D68:K74"/>
    <mergeCell ref="A35:B35"/>
    <mergeCell ref="A58:B61"/>
    <mergeCell ref="D3:K4"/>
    <mergeCell ref="H6:K6"/>
    <mergeCell ref="A24:B26"/>
    <mergeCell ref="A16:B22"/>
    <mergeCell ref="A6:B6"/>
    <mergeCell ref="D10:K11"/>
    <mergeCell ref="A8:B9"/>
    <mergeCell ref="J50:J52"/>
    <mergeCell ref="J54:J56"/>
    <mergeCell ref="D47:K48"/>
    <mergeCell ref="D50:D52"/>
    <mergeCell ref="F50:F52"/>
    <mergeCell ref="H50:H52"/>
  </mergeCells>
  <conditionalFormatting sqref="H21">
    <cfRule type="cellIs" dxfId="2" priority="6" operator="greaterThan">
      <formula>$J$21</formula>
    </cfRule>
  </conditionalFormatting>
  <conditionalFormatting sqref="J17">
    <cfRule type="cellIs" dxfId="1" priority="5" operator="greaterThan">
      <formula>$J$14+3</formula>
    </cfRule>
  </conditionalFormatting>
  <conditionalFormatting sqref="H19">
    <cfRule type="cellIs" dxfId="0" priority="1" operator="greaterThan">
      <formula>$J$22</formula>
    </cfRule>
  </conditionalFormatting>
  <hyperlinks>
    <hyperlink ref="F50:F52" location="AAC2_2015_SIFSE!A1" display="Aviso 02/SAMA2020/2015" xr:uid="{00000000-0004-0000-0000-000001000000}"/>
    <hyperlink ref="D50:D52" location="AAC2_2015_PAS!A1" display="Aviso 02/SAMA2020/2015" xr:uid="{00000000-0004-0000-0000-000002000000}"/>
    <hyperlink ref="H50:H52" location="AAC3_2016_SIFSE!A1" display="Aviso 03/SAMA2020/2016" xr:uid="{00000000-0004-0000-0000-000008000000}"/>
    <hyperlink ref="F8" location="ROSTO!A15" display="PREENCHA ESTA SECÇÃO" xr:uid="{DD4053F5-6C80-451A-8DC8-EF61F53342F5}"/>
    <hyperlink ref="J8" location="ROSTO!D56" display="ROSTO!D56" xr:uid="{6D4B245C-9709-4FEB-AAFA-456E630D99A0}"/>
    <hyperlink ref="J54:J56" location="AAC4_2019_SIFSE!A1" display="Aviso 04/SAMA2020/2019" xr:uid="{C71F8F2B-B927-4C90-82B6-DD5A00C67FA8}"/>
    <hyperlink ref="H54:H56" location="AAC3_2019_SIFSE!A1" display="Aviso 03/SAMA2020/2019" xr:uid="{959EFAC7-DC92-41D8-B9FE-EE994E02B473}"/>
    <hyperlink ref="F54:F56" location="AAC2_2019_SIFSE!A1" display="Aviso 02/SAMA2020/2019" xr:uid="{C9FEBD89-CE2D-4B1B-8B75-80998A03CF03}"/>
    <hyperlink ref="D54:D56" location="AAC1_2019_SIFSE!A1" display="Aviso 01/SAMA2020/2019" xr:uid="{39CAA10D-0587-4642-85EE-AA1DAC0C6BC4}"/>
    <hyperlink ref="J50:J52" location="AAC2_2017_SIFSE!A1" display="Aviso 02/SAMA2020/2017" xr:uid="{8681DD94-84C0-4EA0-AE71-684696093AAE}"/>
  </hyperlinks>
  <pageMargins left="0.7" right="0.7" top="0.75" bottom="0.75" header="0.3" footer="0.3"/>
  <pageSetup paperSize="9" orientation="portrait" r:id="rId1"/>
  <ignoredErrors>
    <ignoredError sqref="N14 N16 N18 N19:N20 O19:O20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6438FA-0D81-47DF-AD20-963D416E6930}">
          <x14:formula1>
            <xm:f>Auxiliar!$H$8:$H$9</xm:f>
          </x14:formula1>
          <xm:sqref>E8 I8 B34 B68</xm:sqref>
        </x14:dataValidation>
        <x14:dataValidation type="list" allowBlank="1" showInputMessage="1" showErrorMessage="1" xr:uid="{1CA43A62-76CE-4628-96D1-221E629D0156}">
          <x14:formula1>
            <xm:f>Avisos!$A:$A</xm:f>
          </x14:formula1>
          <xm:sqref>D6:F6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6"/>
  <dimension ref="B3:Z41"/>
  <sheetViews>
    <sheetView workbookViewId="0">
      <selection activeCell="B5" sqref="B5"/>
    </sheetView>
  </sheetViews>
  <sheetFormatPr defaultRowHeight="14.5" x14ac:dyDescent="0.35"/>
  <cols>
    <col min="3" max="3" width="25.26953125" bestFit="1" customWidth="1"/>
    <col min="4" max="4" width="8.7265625" bestFit="1" customWidth="1"/>
    <col min="5" max="5" width="13.81640625" bestFit="1" customWidth="1"/>
    <col min="6" max="6" width="18.81640625" bestFit="1" customWidth="1"/>
    <col min="7" max="7" width="17.7265625" bestFit="1" customWidth="1"/>
    <col min="8" max="8" width="36" bestFit="1" customWidth="1"/>
    <col min="10" max="10" width="30.26953125" bestFit="1" customWidth="1"/>
    <col min="11" max="11" width="21.54296875" bestFit="1" customWidth="1"/>
    <col min="12" max="12" width="24.453125" bestFit="1" customWidth="1"/>
    <col min="13" max="13" width="23.7265625" bestFit="1" customWidth="1"/>
    <col min="14" max="14" width="18.7265625" bestFit="1" customWidth="1"/>
    <col min="15" max="15" width="10.1796875" bestFit="1" customWidth="1"/>
    <col min="16" max="16" width="6.453125" bestFit="1" customWidth="1"/>
    <col min="17" max="17" width="7.81640625" bestFit="1" customWidth="1"/>
    <col min="18" max="18" width="8.81640625" bestFit="1" customWidth="1"/>
    <col min="19" max="19" width="7.81640625" bestFit="1" customWidth="1"/>
    <col min="22" max="23" width="9.81640625" bestFit="1" customWidth="1"/>
    <col min="26" max="26" width="9.81640625" bestFit="1" customWidth="1"/>
  </cols>
  <sheetData>
    <row r="3" spans="2:26" x14ac:dyDescent="0.35">
      <c r="C3" s="280" t="s">
        <v>58</v>
      </c>
      <c r="D3" s="280" t="s">
        <v>59</v>
      </c>
      <c r="E3" s="280" t="s">
        <v>60</v>
      </c>
      <c r="F3" s="280" t="s">
        <v>61</v>
      </c>
      <c r="G3" s="280" t="s">
        <v>62</v>
      </c>
      <c r="H3" s="280" t="s">
        <v>12</v>
      </c>
      <c r="I3" s="280" t="s">
        <v>63</v>
      </c>
      <c r="J3" s="280" t="s">
        <v>64</v>
      </c>
      <c r="K3" s="280" t="s">
        <v>65</v>
      </c>
      <c r="L3" s="280" t="s">
        <v>66</v>
      </c>
      <c r="M3" s="280" t="s">
        <v>67</v>
      </c>
      <c r="N3" s="280" t="s">
        <v>68</v>
      </c>
      <c r="O3" s="280" t="s">
        <v>69</v>
      </c>
      <c r="P3" s="280" t="s">
        <v>70</v>
      </c>
      <c r="Q3" s="280"/>
      <c r="R3" s="280"/>
      <c r="S3" s="280"/>
      <c r="T3" s="280"/>
      <c r="U3" s="280" t="s">
        <v>71</v>
      </c>
      <c r="V3" s="280"/>
      <c r="W3" s="280"/>
      <c r="X3" s="280"/>
      <c r="Y3" s="280"/>
      <c r="Z3" s="280"/>
    </row>
    <row r="4" spans="2:26" x14ac:dyDescent="0.35"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34">
        <v>2014</v>
      </c>
      <c r="Q4" s="34">
        <v>2015</v>
      </c>
      <c r="R4" s="34">
        <v>2016</v>
      </c>
      <c r="S4" s="34">
        <v>2017</v>
      </c>
      <c r="T4" s="34">
        <v>2018</v>
      </c>
      <c r="U4" s="34">
        <v>2014</v>
      </c>
      <c r="V4" s="34">
        <v>2015</v>
      </c>
      <c r="W4" s="34">
        <v>2016</v>
      </c>
      <c r="X4" s="34">
        <v>2017</v>
      </c>
      <c r="Y4" s="34">
        <v>2018</v>
      </c>
      <c r="Z4" s="34" t="s">
        <v>48</v>
      </c>
    </row>
    <row r="5" spans="2:26" x14ac:dyDescent="0.35">
      <c r="B5" s="172" t="s">
        <v>552</v>
      </c>
      <c r="C5" s="35">
        <v>1</v>
      </c>
      <c r="D5" s="36">
        <v>999999999</v>
      </c>
      <c r="E5" s="37" t="s">
        <v>72</v>
      </c>
      <c r="F5" s="38" t="s">
        <v>73</v>
      </c>
      <c r="G5" s="38" t="s">
        <v>74</v>
      </c>
      <c r="H5" s="38" t="s">
        <v>75</v>
      </c>
      <c r="I5" s="39">
        <v>1</v>
      </c>
      <c r="J5" s="37" t="s">
        <v>76</v>
      </c>
      <c r="K5" s="40">
        <v>0.23749999999999999</v>
      </c>
      <c r="L5" s="41">
        <v>35</v>
      </c>
      <c r="M5" s="41">
        <f>4000+1401.41</f>
        <v>5401.41</v>
      </c>
      <c r="N5" s="42">
        <f>ROUND(M5*(1+K5),2)</f>
        <v>6684.24</v>
      </c>
      <c r="O5" s="43">
        <f>IF(L5=0,0,ROUND(N5*14/48/L5,2))</f>
        <v>55.7</v>
      </c>
      <c r="P5" s="41">
        <v>0</v>
      </c>
      <c r="Q5" s="41">
        <v>200</v>
      </c>
      <c r="R5" s="41">
        <v>280</v>
      </c>
      <c r="S5" s="41">
        <v>280</v>
      </c>
      <c r="T5" s="41">
        <v>0</v>
      </c>
      <c r="U5" s="43">
        <v>0</v>
      </c>
      <c r="V5" s="43">
        <f>ROUND($O5*Q5,2)</f>
        <v>11140</v>
      </c>
      <c r="W5" s="43">
        <f t="shared" ref="W5:X5" si="0">ROUND($O5*R5,2)</f>
        <v>15596</v>
      </c>
      <c r="X5" s="43">
        <f t="shared" si="0"/>
        <v>15596</v>
      </c>
      <c r="Y5" s="43">
        <v>0</v>
      </c>
      <c r="Z5" s="43">
        <f>SUM(U5:Y5)</f>
        <v>42332</v>
      </c>
    </row>
    <row r="6" spans="2:26" x14ac:dyDescent="0.35">
      <c r="C6" s="35"/>
      <c r="D6" s="36"/>
      <c r="E6" s="37"/>
      <c r="F6" s="38"/>
      <c r="G6" s="38"/>
      <c r="H6" s="38"/>
      <c r="I6" s="39"/>
      <c r="J6" s="37"/>
      <c r="K6" s="40"/>
      <c r="L6" s="41"/>
      <c r="M6" s="41"/>
      <c r="N6" s="43"/>
      <c r="O6" s="43"/>
      <c r="P6" s="41"/>
      <c r="Q6" s="41"/>
      <c r="R6" s="41"/>
      <c r="S6" s="41"/>
      <c r="T6" s="41">
        <v>0</v>
      </c>
      <c r="U6" s="43">
        <v>0</v>
      </c>
      <c r="V6" s="43"/>
      <c r="W6" s="43"/>
      <c r="X6" s="43"/>
      <c r="Y6" s="43"/>
      <c r="Z6" s="43"/>
    </row>
    <row r="7" spans="2:26" x14ac:dyDescent="0.35">
      <c r="C7" s="35"/>
      <c r="D7" s="36"/>
      <c r="E7" s="37"/>
      <c r="F7" s="38"/>
      <c r="G7" s="38"/>
      <c r="H7" s="38"/>
      <c r="I7" s="39"/>
      <c r="J7" s="37"/>
      <c r="K7" s="40"/>
      <c r="L7" s="41"/>
      <c r="M7" s="41"/>
      <c r="N7" s="43"/>
      <c r="O7" s="43"/>
      <c r="P7" s="41"/>
      <c r="Q7" s="41"/>
      <c r="R7" s="41"/>
      <c r="S7" s="41"/>
      <c r="T7" s="41">
        <v>0</v>
      </c>
      <c r="U7" s="43">
        <v>0</v>
      </c>
      <c r="V7" s="43"/>
      <c r="W7" s="43"/>
      <c r="X7" s="43"/>
      <c r="Y7" s="43"/>
      <c r="Z7" s="43"/>
    </row>
    <row r="8" spans="2:26" x14ac:dyDescent="0.35">
      <c r="C8" s="35"/>
      <c r="D8" s="36"/>
      <c r="E8" s="37"/>
      <c r="F8" s="38"/>
      <c r="G8" s="38"/>
      <c r="H8" s="38"/>
      <c r="I8" s="39"/>
      <c r="J8" s="37"/>
      <c r="K8" s="40"/>
      <c r="L8" s="41"/>
      <c r="M8" s="41"/>
      <c r="N8" s="43"/>
      <c r="O8" s="43"/>
      <c r="P8" s="41"/>
      <c r="Q8" s="41"/>
      <c r="R8" s="41"/>
      <c r="S8" s="41"/>
      <c r="T8" s="41">
        <v>0</v>
      </c>
      <c r="U8" s="43">
        <v>0</v>
      </c>
      <c r="V8" s="43"/>
      <c r="W8" s="43"/>
      <c r="X8" s="43"/>
      <c r="Y8" s="43"/>
      <c r="Z8" s="43"/>
    </row>
    <row r="9" spans="2:26" x14ac:dyDescent="0.35">
      <c r="C9" s="35"/>
      <c r="D9" s="36"/>
      <c r="E9" s="37"/>
      <c r="F9" s="38"/>
      <c r="G9" s="38"/>
      <c r="H9" s="38"/>
      <c r="I9" s="39"/>
      <c r="J9" s="37"/>
      <c r="K9" s="40"/>
      <c r="L9" s="41"/>
      <c r="M9" s="41"/>
      <c r="N9" s="43"/>
      <c r="O9" s="43"/>
      <c r="P9" s="41"/>
      <c r="Q9" s="41"/>
      <c r="R9" s="41"/>
      <c r="S9" s="41"/>
      <c r="T9" s="41">
        <v>0</v>
      </c>
      <c r="U9" s="43">
        <v>0</v>
      </c>
      <c r="V9" s="43"/>
      <c r="W9" s="43"/>
      <c r="X9" s="43"/>
      <c r="Y9" s="43"/>
      <c r="Z9" s="43"/>
    </row>
    <row r="10" spans="2:26" x14ac:dyDescent="0.35">
      <c r="C10" s="35"/>
      <c r="D10" s="36"/>
      <c r="E10" s="37"/>
      <c r="F10" s="38"/>
      <c r="G10" s="38"/>
      <c r="H10" s="38"/>
      <c r="I10" s="39"/>
      <c r="J10" s="37"/>
      <c r="K10" s="40"/>
      <c r="L10" s="41"/>
      <c r="M10" s="41"/>
      <c r="N10" s="43"/>
      <c r="O10" s="43"/>
      <c r="P10" s="41"/>
      <c r="Q10" s="41"/>
      <c r="R10" s="41"/>
      <c r="S10" s="41"/>
      <c r="T10" s="41">
        <v>0</v>
      </c>
      <c r="U10" s="43">
        <v>0</v>
      </c>
      <c r="V10" s="43"/>
      <c r="W10" s="43"/>
      <c r="X10" s="43"/>
      <c r="Y10" s="43"/>
      <c r="Z10" s="43"/>
    </row>
    <row r="11" spans="2:26" x14ac:dyDescent="0.35">
      <c r="C11" s="35"/>
      <c r="D11" s="36"/>
      <c r="E11" s="37"/>
      <c r="F11" s="38"/>
      <c r="G11" s="38"/>
      <c r="H11" s="38"/>
      <c r="I11" s="39"/>
      <c r="J11" s="37"/>
      <c r="K11" s="40"/>
      <c r="L11" s="41"/>
      <c r="M11" s="41"/>
      <c r="N11" s="43"/>
      <c r="O11" s="43"/>
      <c r="P11" s="41"/>
      <c r="Q11" s="41"/>
      <c r="R11" s="41"/>
      <c r="S11" s="41"/>
      <c r="T11" s="41">
        <v>0</v>
      </c>
      <c r="U11" s="43">
        <v>0</v>
      </c>
      <c r="V11" s="43"/>
      <c r="W11" s="43"/>
      <c r="X11" s="43"/>
      <c r="Y11" s="43"/>
      <c r="Z11" s="43"/>
    </row>
    <row r="12" spans="2:26" x14ac:dyDescent="0.35">
      <c r="C12" s="35"/>
      <c r="D12" s="36"/>
      <c r="E12" s="37"/>
      <c r="F12" s="38"/>
      <c r="G12" s="38"/>
      <c r="H12" s="38"/>
      <c r="I12" s="39"/>
      <c r="J12" s="37"/>
      <c r="K12" s="40"/>
      <c r="L12" s="41"/>
      <c r="M12" s="41"/>
      <c r="N12" s="43"/>
      <c r="O12" s="43"/>
      <c r="P12" s="41"/>
      <c r="Q12" s="41"/>
      <c r="R12" s="41"/>
      <c r="S12" s="41"/>
      <c r="T12" s="41">
        <v>0</v>
      </c>
      <c r="U12" s="43"/>
      <c r="V12" s="43"/>
      <c r="W12" s="43"/>
      <c r="X12" s="43"/>
      <c r="Y12" s="43"/>
      <c r="Z12" s="43"/>
    </row>
    <row r="13" spans="2:26" x14ac:dyDescent="0.35">
      <c r="C13" s="35"/>
      <c r="D13" s="36"/>
      <c r="E13" s="37"/>
      <c r="F13" s="38"/>
      <c r="G13" s="38"/>
      <c r="H13" s="38"/>
      <c r="I13" s="39"/>
      <c r="J13" s="37"/>
      <c r="K13" s="40"/>
      <c r="L13" s="41"/>
      <c r="M13" s="41"/>
      <c r="N13" s="43"/>
      <c r="O13" s="43"/>
      <c r="P13" s="41"/>
      <c r="Q13" s="41"/>
      <c r="R13" s="41"/>
      <c r="S13" s="41"/>
      <c r="T13" s="41">
        <v>0</v>
      </c>
      <c r="U13" s="43"/>
      <c r="V13" s="43"/>
      <c r="W13" s="43"/>
      <c r="X13" s="43"/>
      <c r="Y13" s="43"/>
      <c r="Z13" s="43"/>
    </row>
    <row r="14" spans="2:26" x14ac:dyDescent="0.35">
      <c r="C14" s="35"/>
      <c r="D14" s="36"/>
      <c r="E14" s="37"/>
      <c r="F14" s="38"/>
      <c r="G14" s="38"/>
      <c r="H14" s="38"/>
      <c r="I14" s="39"/>
      <c r="J14" s="37"/>
      <c r="K14" s="40"/>
      <c r="L14" s="41"/>
      <c r="M14" s="41"/>
      <c r="N14" s="43"/>
      <c r="O14" s="43"/>
      <c r="P14" s="41"/>
      <c r="Q14" s="41"/>
      <c r="R14" s="41"/>
      <c r="S14" s="41"/>
      <c r="T14" s="41">
        <v>0</v>
      </c>
      <c r="U14" s="43"/>
      <c r="V14" s="43"/>
      <c r="W14" s="43"/>
      <c r="X14" s="43"/>
      <c r="Y14" s="43"/>
      <c r="Z14" s="43"/>
    </row>
    <row r="15" spans="2:26" x14ac:dyDescent="0.35">
      <c r="C15" s="35"/>
      <c r="D15" s="36"/>
      <c r="E15" s="37"/>
      <c r="F15" s="38"/>
      <c r="G15" s="38"/>
      <c r="H15" s="38"/>
      <c r="I15" s="39"/>
      <c r="J15" s="37"/>
      <c r="K15" s="40"/>
      <c r="L15" s="41"/>
      <c r="M15" s="41"/>
      <c r="N15" s="43"/>
      <c r="O15" s="43"/>
      <c r="P15" s="41"/>
      <c r="Q15" s="41"/>
      <c r="R15" s="41"/>
      <c r="S15" s="41"/>
      <c r="T15" s="41">
        <v>0</v>
      </c>
      <c r="U15" s="43"/>
      <c r="V15" s="43"/>
      <c r="W15" s="43"/>
      <c r="X15" s="43"/>
      <c r="Y15" s="43"/>
      <c r="Z15" s="43"/>
    </row>
    <row r="16" spans="2:26" x14ac:dyDescent="0.35">
      <c r="C16" s="35"/>
      <c r="D16" s="36"/>
      <c r="E16" s="37"/>
      <c r="F16" s="38"/>
      <c r="G16" s="38"/>
      <c r="H16" s="38"/>
      <c r="I16" s="39"/>
      <c r="J16" s="37"/>
      <c r="K16" s="40"/>
      <c r="L16" s="41"/>
      <c r="M16" s="41"/>
      <c r="N16" s="43"/>
      <c r="O16" s="43"/>
      <c r="P16" s="41"/>
      <c r="Q16" s="41"/>
      <c r="R16" s="41"/>
      <c r="S16" s="41"/>
      <c r="T16" s="41">
        <v>0</v>
      </c>
      <c r="U16" s="43"/>
      <c r="V16" s="43"/>
      <c r="W16" s="43"/>
      <c r="X16" s="43"/>
      <c r="Y16" s="43"/>
      <c r="Z16" s="43"/>
    </row>
    <row r="17" spans="3:26" x14ac:dyDescent="0.35">
      <c r="C17" s="35"/>
      <c r="D17" s="36"/>
      <c r="E17" s="37"/>
      <c r="F17" s="38"/>
      <c r="G17" s="38"/>
      <c r="H17" s="38"/>
      <c r="I17" s="39"/>
      <c r="J17" s="37"/>
      <c r="K17" s="40"/>
      <c r="L17" s="41"/>
      <c r="M17" s="41"/>
      <c r="N17" s="43"/>
      <c r="O17" s="43"/>
      <c r="P17" s="41"/>
      <c r="Q17" s="41"/>
      <c r="R17" s="41"/>
      <c r="S17" s="41"/>
      <c r="T17" s="41">
        <v>0</v>
      </c>
      <c r="U17" s="43"/>
      <c r="V17" s="43"/>
      <c r="W17" s="43"/>
      <c r="X17" s="43"/>
      <c r="Y17" s="43"/>
      <c r="Z17" s="43"/>
    </row>
    <row r="18" spans="3:26" x14ac:dyDescent="0.35">
      <c r="C18" s="35"/>
      <c r="D18" s="36"/>
      <c r="E18" s="37"/>
      <c r="F18" s="38"/>
      <c r="G18" s="38"/>
      <c r="H18" s="38"/>
      <c r="I18" s="39"/>
      <c r="J18" s="37"/>
      <c r="K18" s="40"/>
      <c r="L18" s="41"/>
      <c r="M18" s="41"/>
      <c r="N18" s="43"/>
      <c r="O18" s="43"/>
      <c r="P18" s="41"/>
      <c r="Q18" s="41"/>
      <c r="R18" s="41"/>
      <c r="S18" s="41"/>
      <c r="T18" s="41">
        <v>0</v>
      </c>
      <c r="U18" s="43"/>
      <c r="V18" s="43"/>
      <c r="W18" s="43"/>
      <c r="X18" s="43"/>
      <c r="Y18" s="43"/>
      <c r="Z18" s="43"/>
    </row>
    <row r="19" spans="3:26" x14ac:dyDescent="0.35">
      <c r="C19" s="35"/>
      <c r="D19" s="36"/>
      <c r="E19" s="37"/>
      <c r="F19" s="38"/>
      <c r="G19" s="38"/>
      <c r="H19" s="38"/>
      <c r="I19" s="39"/>
      <c r="J19" s="37"/>
      <c r="K19" s="40"/>
      <c r="L19" s="41"/>
      <c r="M19" s="41"/>
      <c r="N19" s="43"/>
      <c r="O19" s="43"/>
      <c r="P19" s="41"/>
      <c r="Q19" s="41"/>
      <c r="R19" s="41"/>
      <c r="S19" s="41"/>
      <c r="T19" s="41">
        <v>0</v>
      </c>
      <c r="U19" s="43"/>
      <c r="V19" s="43"/>
      <c r="W19" s="43"/>
      <c r="X19" s="43"/>
      <c r="Y19" s="43"/>
      <c r="Z19" s="43"/>
    </row>
    <row r="20" spans="3:26" x14ac:dyDescent="0.35">
      <c r="C20" s="35"/>
      <c r="D20" s="36"/>
      <c r="E20" s="37"/>
      <c r="F20" s="38"/>
      <c r="G20" s="38"/>
      <c r="H20" s="38"/>
      <c r="I20" s="39"/>
      <c r="J20" s="37"/>
      <c r="K20" s="40"/>
      <c r="L20" s="41"/>
      <c r="M20" s="41"/>
      <c r="N20" s="43"/>
      <c r="O20" s="43"/>
      <c r="P20" s="41"/>
      <c r="Q20" s="41"/>
      <c r="R20" s="41"/>
      <c r="S20" s="41"/>
      <c r="T20" s="41">
        <v>0</v>
      </c>
      <c r="U20" s="43"/>
      <c r="V20" s="43"/>
      <c r="W20" s="43"/>
      <c r="X20" s="43"/>
      <c r="Y20" s="43"/>
      <c r="Z20" s="43"/>
    </row>
    <row r="21" spans="3:26" x14ac:dyDescent="0.35">
      <c r="C21" s="35"/>
      <c r="D21" s="36"/>
      <c r="E21" s="37"/>
      <c r="F21" s="38"/>
      <c r="G21" s="38"/>
      <c r="H21" s="38"/>
      <c r="I21" s="39"/>
      <c r="J21" s="37"/>
      <c r="K21" s="40"/>
      <c r="L21" s="41"/>
      <c r="M21" s="41"/>
      <c r="N21" s="43"/>
      <c r="O21" s="43"/>
      <c r="P21" s="41"/>
      <c r="Q21" s="41"/>
      <c r="R21" s="41"/>
      <c r="S21" s="41"/>
      <c r="T21" s="41">
        <v>0</v>
      </c>
      <c r="U21" s="43"/>
      <c r="V21" s="43"/>
      <c r="W21" s="43"/>
      <c r="X21" s="43"/>
      <c r="Y21" s="43"/>
      <c r="Z21" s="43"/>
    </row>
    <row r="22" spans="3:26" x14ac:dyDescent="0.35">
      <c r="C22" s="35"/>
      <c r="D22" s="36"/>
      <c r="E22" s="37"/>
      <c r="F22" s="38"/>
      <c r="G22" s="38"/>
      <c r="H22" s="38"/>
      <c r="I22" s="39"/>
      <c r="J22" s="37"/>
      <c r="K22" s="40"/>
      <c r="L22" s="41"/>
      <c r="M22" s="41"/>
      <c r="N22" s="43"/>
      <c r="O22" s="43"/>
      <c r="P22" s="41"/>
      <c r="Q22" s="41"/>
      <c r="R22" s="41"/>
      <c r="S22" s="41"/>
      <c r="T22" s="41">
        <v>0</v>
      </c>
      <c r="U22" s="43"/>
      <c r="V22" s="43"/>
      <c r="W22" s="43"/>
      <c r="X22" s="43"/>
      <c r="Y22" s="43"/>
      <c r="Z22" s="43"/>
    </row>
    <row r="23" spans="3:26" x14ac:dyDescent="0.35">
      <c r="C23" s="35"/>
      <c r="D23" s="36"/>
      <c r="E23" s="37"/>
      <c r="F23" s="38"/>
      <c r="G23" s="38"/>
      <c r="H23" s="38"/>
      <c r="I23" s="39"/>
      <c r="J23" s="37"/>
      <c r="K23" s="40"/>
      <c r="L23" s="41"/>
      <c r="M23" s="41"/>
      <c r="N23" s="43"/>
      <c r="O23" s="43"/>
      <c r="P23" s="41"/>
      <c r="Q23" s="41"/>
      <c r="R23" s="41"/>
      <c r="S23" s="41"/>
      <c r="T23" s="41">
        <v>0</v>
      </c>
      <c r="U23" s="43">
        <v>0</v>
      </c>
      <c r="V23" s="43"/>
      <c r="W23" s="43"/>
      <c r="X23" s="43"/>
      <c r="Y23" s="43"/>
      <c r="Z23" s="43"/>
    </row>
    <row r="24" spans="3:26" x14ac:dyDescent="0.35">
      <c r="C24" s="35"/>
      <c r="D24" s="36"/>
      <c r="E24" s="37"/>
      <c r="F24" s="38"/>
      <c r="G24" s="38"/>
      <c r="H24" s="38"/>
      <c r="I24" s="39"/>
      <c r="J24" s="37"/>
      <c r="K24" s="40"/>
      <c r="L24" s="41"/>
      <c r="M24" s="41"/>
      <c r="N24" s="43"/>
      <c r="O24" s="43"/>
      <c r="P24" s="41"/>
      <c r="Q24" s="41"/>
      <c r="R24" s="41"/>
      <c r="S24" s="41"/>
      <c r="T24" s="41">
        <v>0</v>
      </c>
      <c r="U24" s="43">
        <v>0</v>
      </c>
      <c r="V24" s="43"/>
      <c r="W24" s="43"/>
      <c r="X24" s="43"/>
      <c r="Y24" s="43"/>
      <c r="Z24" s="43"/>
    </row>
    <row r="25" spans="3:26" x14ac:dyDescent="0.35">
      <c r="C25" s="35"/>
      <c r="D25" s="36"/>
      <c r="E25" s="37"/>
      <c r="F25" s="38"/>
      <c r="G25" s="38"/>
      <c r="H25" s="38"/>
      <c r="I25" s="39"/>
      <c r="J25" s="37"/>
      <c r="K25" s="40"/>
      <c r="L25" s="41"/>
      <c r="M25" s="41"/>
      <c r="N25" s="43"/>
      <c r="O25" s="43"/>
      <c r="P25" s="41"/>
      <c r="Q25" s="41"/>
      <c r="R25" s="41"/>
      <c r="S25" s="41"/>
      <c r="T25" s="41">
        <v>0</v>
      </c>
      <c r="U25" s="43">
        <v>0</v>
      </c>
      <c r="V25" s="43"/>
      <c r="W25" s="43"/>
      <c r="X25" s="43"/>
      <c r="Y25" s="43"/>
      <c r="Z25" s="43"/>
    </row>
    <row r="26" spans="3:26" x14ac:dyDescent="0.35">
      <c r="C26" s="35"/>
      <c r="D26" s="36"/>
      <c r="E26" s="37"/>
      <c r="F26" s="38"/>
      <c r="G26" s="38"/>
      <c r="H26" s="38"/>
      <c r="I26" s="39"/>
      <c r="J26" s="37"/>
      <c r="K26" s="40"/>
      <c r="L26" s="41"/>
      <c r="M26" s="41"/>
      <c r="N26" s="43"/>
      <c r="O26" s="43"/>
      <c r="P26" s="41"/>
      <c r="Q26" s="41"/>
      <c r="R26" s="41"/>
      <c r="S26" s="41"/>
      <c r="T26" s="41">
        <v>0</v>
      </c>
      <c r="U26" s="43">
        <v>0</v>
      </c>
      <c r="V26" s="43"/>
      <c r="W26" s="43"/>
      <c r="X26" s="43"/>
      <c r="Y26" s="43"/>
      <c r="Z26" s="43"/>
    </row>
    <row r="27" spans="3:26" x14ac:dyDescent="0.35">
      <c r="C27" s="35"/>
      <c r="D27" s="36"/>
      <c r="E27" s="37"/>
      <c r="F27" s="38"/>
      <c r="G27" s="38"/>
      <c r="H27" s="38"/>
      <c r="I27" s="39"/>
      <c r="J27" s="37"/>
      <c r="K27" s="40"/>
      <c r="L27" s="41"/>
      <c r="M27" s="41"/>
      <c r="N27" s="43"/>
      <c r="O27" s="43"/>
      <c r="P27" s="41"/>
      <c r="Q27" s="41"/>
      <c r="R27" s="41"/>
      <c r="S27" s="41"/>
      <c r="T27" s="41">
        <v>0</v>
      </c>
      <c r="U27" s="43">
        <v>0</v>
      </c>
      <c r="V27" s="43"/>
      <c r="W27" s="43"/>
      <c r="X27" s="43"/>
      <c r="Y27" s="43"/>
      <c r="Z27" s="43"/>
    </row>
    <row r="28" spans="3:26" x14ac:dyDescent="0.35">
      <c r="C28" s="35"/>
      <c r="D28" s="36"/>
      <c r="E28" s="37"/>
      <c r="F28" s="38"/>
      <c r="G28" s="38"/>
      <c r="H28" s="38"/>
      <c r="I28" s="39"/>
      <c r="J28" s="37"/>
      <c r="K28" s="40"/>
      <c r="L28" s="41"/>
      <c r="M28" s="41"/>
      <c r="N28" s="43"/>
      <c r="O28" s="43"/>
      <c r="P28" s="41"/>
      <c r="Q28" s="41"/>
      <c r="R28" s="41"/>
      <c r="S28" s="41"/>
      <c r="T28" s="41">
        <v>0</v>
      </c>
      <c r="U28" s="43">
        <v>0</v>
      </c>
      <c r="V28" s="43"/>
      <c r="W28" s="43"/>
      <c r="X28" s="43"/>
      <c r="Y28" s="43"/>
      <c r="Z28" s="43"/>
    </row>
    <row r="29" spans="3:26" x14ac:dyDescent="0.35">
      <c r="C29" s="35"/>
      <c r="D29" s="36"/>
      <c r="E29" s="37"/>
      <c r="F29" s="38"/>
      <c r="G29" s="38"/>
      <c r="H29" s="38"/>
      <c r="I29" s="39"/>
      <c r="J29" s="37"/>
      <c r="K29" s="40"/>
      <c r="L29" s="41"/>
      <c r="M29" s="41"/>
      <c r="N29" s="43"/>
      <c r="O29" s="43"/>
      <c r="P29" s="41"/>
      <c r="Q29" s="41"/>
      <c r="R29" s="41"/>
      <c r="S29" s="41"/>
      <c r="T29" s="41">
        <v>0</v>
      </c>
      <c r="U29" s="43">
        <v>0</v>
      </c>
      <c r="V29" s="43">
        <v>0</v>
      </c>
      <c r="W29" s="43"/>
      <c r="X29" s="43"/>
      <c r="Y29" s="43"/>
      <c r="Z29" s="43"/>
    </row>
    <row r="30" spans="3:26" x14ac:dyDescent="0.35">
      <c r="C30" s="35"/>
      <c r="D30" s="36"/>
      <c r="E30" s="37"/>
      <c r="F30" s="38"/>
      <c r="G30" s="38"/>
      <c r="H30" s="38"/>
      <c r="I30" s="39"/>
      <c r="J30" s="37"/>
      <c r="K30" s="40"/>
      <c r="L30" s="41"/>
      <c r="M30" s="41"/>
      <c r="N30" s="43"/>
      <c r="O30" s="43"/>
      <c r="P30" s="41"/>
      <c r="Q30" s="41"/>
      <c r="R30" s="41"/>
      <c r="S30" s="41"/>
      <c r="T30" s="41">
        <v>0</v>
      </c>
      <c r="U30" s="43">
        <v>0</v>
      </c>
      <c r="V30" s="43">
        <v>0</v>
      </c>
      <c r="W30" s="43"/>
      <c r="X30" s="43"/>
      <c r="Y30" s="43"/>
      <c r="Z30" s="43"/>
    </row>
    <row r="31" spans="3:26" x14ac:dyDescent="0.35">
      <c r="C31" s="35"/>
      <c r="D31" s="36"/>
      <c r="E31" s="37"/>
      <c r="F31" s="38"/>
      <c r="G31" s="38"/>
      <c r="H31" s="38"/>
      <c r="I31" s="39"/>
      <c r="J31" s="37"/>
      <c r="K31" s="40"/>
      <c r="L31" s="41"/>
      <c r="M31" s="41"/>
      <c r="N31" s="43"/>
      <c r="O31" s="43"/>
      <c r="P31" s="41"/>
      <c r="Q31" s="41"/>
      <c r="R31" s="41"/>
      <c r="S31" s="41"/>
      <c r="T31" s="41">
        <v>0</v>
      </c>
      <c r="U31" s="43">
        <v>0</v>
      </c>
      <c r="V31" s="43">
        <v>0</v>
      </c>
      <c r="W31" s="43"/>
      <c r="X31" s="43"/>
      <c r="Y31" s="43"/>
      <c r="Z31" s="43"/>
    </row>
    <row r="32" spans="3:26" x14ac:dyDescent="0.35">
      <c r="C32" s="35"/>
      <c r="D32" s="36"/>
      <c r="E32" s="37"/>
      <c r="F32" s="38"/>
      <c r="G32" s="38"/>
      <c r="H32" s="38"/>
      <c r="I32" s="39"/>
      <c r="J32" s="37"/>
      <c r="K32" s="40"/>
      <c r="L32" s="41"/>
      <c r="M32" s="41"/>
      <c r="N32" s="43"/>
      <c r="O32" s="43"/>
      <c r="P32" s="41"/>
      <c r="Q32" s="41"/>
      <c r="R32" s="41"/>
      <c r="S32" s="41"/>
      <c r="T32" s="41">
        <v>0</v>
      </c>
      <c r="U32" s="43">
        <v>0</v>
      </c>
      <c r="V32" s="43">
        <v>0</v>
      </c>
      <c r="W32" s="43"/>
      <c r="X32" s="43"/>
      <c r="Y32" s="43"/>
      <c r="Z32" s="43"/>
    </row>
    <row r="33" spans="3:26" x14ac:dyDescent="0.35">
      <c r="C33" s="35"/>
      <c r="D33" s="36"/>
      <c r="E33" s="37"/>
      <c r="F33" s="38"/>
      <c r="G33" s="38"/>
      <c r="H33" s="38"/>
      <c r="I33" s="39"/>
      <c r="J33" s="37"/>
      <c r="K33" s="40"/>
      <c r="L33" s="41"/>
      <c r="M33" s="41"/>
      <c r="N33" s="43"/>
      <c r="O33" s="43"/>
      <c r="P33" s="41"/>
      <c r="Q33" s="41"/>
      <c r="R33" s="41"/>
      <c r="S33" s="41"/>
      <c r="T33" s="41">
        <v>0</v>
      </c>
      <c r="U33" s="43">
        <v>0</v>
      </c>
      <c r="V33" s="43">
        <v>0</v>
      </c>
      <c r="W33" s="43"/>
      <c r="X33" s="43"/>
      <c r="Y33" s="43"/>
      <c r="Z33" s="43"/>
    </row>
    <row r="34" spans="3:26" x14ac:dyDescent="0.35">
      <c r="C34" s="35"/>
      <c r="D34" s="36"/>
      <c r="E34" s="37"/>
      <c r="F34" s="38"/>
      <c r="G34" s="38"/>
      <c r="H34" s="38"/>
      <c r="I34" s="39"/>
      <c r="J34" s="37"/>
      <c r="K34" s="40"/>
      <c r="L34" s="41"/>
      <c r="M34" s="41"/>
      <c r="N34" s="43"/>
      <c r="O34" s="43"/>
      <c r="P34" s="41"/>
      <c r="Q34" s="41"/>
      <c r="R34" s="41"/>
      <c r="S34" s="41"/>
      <c r="T34" s="41">
        <v>0</v>
      </c>
      <c r="U34" s="43">
        <v>0</v>
      </c>
      <c r="V34" s="43">
        <v>0</v>
      </c>
      <c r="W34" s="43"/>
      <c r="X34" s="43"/>
      <c r="Y34" s="43"/>
      <c r="Z34" s="43"/>
    </row>
    <row r="35" spans="3:26" x14ac:dyDescent="0.35">
      <c r="C35" s="35" t="s">
        <v>32</v>
      </c>
      <c r="D35" s="36"/>
      <c r="E35" s="37"/>
      <c r="F35" s="38"/>
      <c r="G35" s="38"/>
      <c r="H35" s="38"/>
      <c r="I35" s="39"/>
      <c r="J35" s="37"/>
      <c r="K35" s="40"/>
      <c r="L35" s="41"/>
      <c r="M35" s="41"/>
      <c r="N35" s="43">
        <v>0</v>
      </c>
      <c r="O35" s="43">
        <v>0</v>
      </c>
      <c r="P35" s="41"/>
      <c r="Q35" s="41"/>
      <c r="R35" s="41"/>
      <c r="S35" s="41"/>
      <c r="T35" s="41"/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</row>
    <row r="36" spans="3:26" x14ac:dyDescent="0.35">
      <c r="C36" s="35" t="s">
        <v>32</v>
      </c>
      <c r="D36" s="36"/>
      <c r="E36" s="37"/>
      <c r="F36" s="38"/>
      <c r="G36" s="38"/>
      <c r="H36" s="38"/>
      <c r="I36" s="39"/>
      <c r="J36" s="37"/>
      <c r="K36" s="40"/>
      <c r="L36" s="41"/>
      <c r="M36" s="41"/>
      <c r="N36" s="43">
        <v>0</v>
      </c>
      <c r="O36" s="43">
        <v>0</v>
      </c>
      <c r="P36" s="41"/>
      <c r="Q36" s="41"/>
      <c r="R36" s="41"/>
      <c r="S36" s="41"/>
      <c r="T36" s="41"/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</row>
    <row r="37" spans="3:26" x14ac:dyDescent="0.35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3:26" x14ac:dyDescent="0.35">
      <c r="C38" s="281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3"/>
      <c r="P38" s="45">
        <f>SUM(P5:P36)</f>
        <v>0</v>
      </c>
      <c r="Q38" s="45">
        <f t="shared" ref="Q38:Y38" si="1">SUM(Q5:Q36)</f>
        <v>200</v>
      </c>
      <c r="R38" s="45">
        <f t="shared" si="1"/>
        <v>280</v>
      </c>
      <c r="S38" s="45">
        <f t="shared" si="1"/>
        <v>280</v>
      </c>
      <c r="T38" s="45">
        <f t="shared" si="1"/>
        <v>0</v>
      </c>
      <c r="U38" s="45">
        <f t="shared" si="1"/>
        <v>0</v>
      </c>
      <c r="V38" s="45">
        <f t="shared" si="1"/>
        <v>11140</v>
      </c>
      <c r="W38" s="45">
        <f t="shared" si="1"/>
        <v>15596</v>
      </c>
      <c r="X38" s="45">
        <f t="shared" si="1"/>
        <v>15596</v>
      </c>
      <c r="Y38" s="45">
        <f t="shared" si="1"/>
        <v>0</v>
      </c>
      <c r="Z38" s="45">
        <f>SUM(Z5:Z36)</f>
        <v>42332</v>
      </c>
    </row>
    <row r="39" spans="3:26" x14ac:dyDescent="0.3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3:26" x14ac:dyDescent="0.35"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3:26" x14ac:dyDescent="0.35">
      <c r="C41" s="47" t="s">
        <v>77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</sheetData>
  <mergeCells count="16">
    <mergeCell ref="O3:O4"/>
    <mergeCell ref="P3:T3"/>
    <mergeCell ref="U3:Z3"/>
    <mergeCell ref="C38:O38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5"/>
  <dimension ref="A1:F426"/>
  <sheetViews>
    <sheetView topLeftCell="A226" workbookViewId="0">
      <selection activeCell="I245" sqref="I245"/>
    </sheetView>
  </sheetViews>
  <sheetFormatPr defaultRowHeight="14.5" x14ac:dyDescent="0.35"/>
  <cols>
    <col min="1" max="1" width="26.1796875" customWidth="1"/>
    <col min="2" max="2" width="26.26953125" customWidth="1"/>
    <col min="3" max="3" width="24.81640625" customWidth="1"/>
    <col min="4" max="4" width="11.7265625" customWidth="1"/>
    <col min="6" max="6" width="10.453125" bestFit="1" customWidth="1"/>
  </cols>
  <sheetData>
    <row r="1" spans="1:6" x14ac:dyDescent="0.35">
      <c r="A1" t="s">
        <v>425</v>
      </c>
      <c r="B1" t="s">
        <v>78</v>
      </c>
      <c r="C1" t="s">
        <v>488</v>
      </c>
      <c r="D1" t="s">
        <v>507</v>
      </c>
      <c r="E1" t="s">
        <v>487</v>
      </c>
      <c r="F1" t="s">
        <v>554</v>
      </c>
    </row>
    <row r="2" spans="1:6" x14ac:dyDescent="0.35">
      <c r="A2">
        <v>37618</v>
      </c>
      <c r="B2" t="s">
        <v>530</v>
      </c>
      <c r="C2" s="84">
        <v>42361</v>
      </c>
      <c r="D2" s="90">
        <v>42489</v>
      </c>
      <c r="E2">
        <v>48</v>
      </c>
      <c r="F2" s="84">
        <v>44926</v>
      </c>
    </row>
    <row r="3" spans="1:6" x14ac:dyDescent="0.35">
      <c r="A3">
        <v>37602</v>
      </c>
      <c r="B3" t="s">
        <v>530</v>
      </c>
      <c r="C3" s="84">
        <v>42361</v>
      </c>
      <c r="D3" s="90">
        <v>42489</v>
      </c>
      <c r="E3">
        <v>48</v>
      </c>
      <c r="F3" s="84">
        <v>44926</v>
      </c>
    </row>
    <row r="4" spans="1:6" x14ac:dyDescent="0.35">
      <c r="A4">
        <v>37603</v>
      </c>
      <c r="B4" t="s">
        <v>530</v>
      </c>
      <c r="C4" s="84">
        <v>42361</v>
      </c>
      <c r="D4" s="90">
        <v>42489</v>
      </c>
      <c r="E4">
        <v>48</v>
      </c>
      <c r="F4" s="84">
        <v>44926</v>
      </c>
    </row>
    <row r="5" spans="1:6" x14ac:dyDescent="0.35">
      <c r="A5">
        <v>37605</v>
      </c>
      <c r="B5" t="s">
        <v>530</v>
      </c>
      <c r="C5" s="84">
        <v>42361</v>
      </c>
      <c r="D5" s="90">
        <v>42489</v>
      </c>
      <c r="E5">
        <v>48</v>
      </c>
      <c r="F5" s="84">
        <v>44926</v>
      </c>
    </row>
    <row r="6" spans="1:6" x14ac:dyDescent="0.35">
      <c r="A6">
        <v>37606</v>
      </c>
      <c r="B6" t="s">
        <v>530</v>
      </c>
      <c r="C6" s="84">
        <v>42361</v>
      </c>
      <c r="D6" s="90">
        <v>42489</v>
      </c>
      <c r="E6">
        <v>48</v>
      </c>
      <c r="F6" s="84">
        <v>44926</v>
      </c>
    </row>
    <row r="7" spans="1:6" x14ac:dyDescent="0.35">
      <c r="A7">
        <v>37979</v>
      </c>
      <c r="B7" t="s">
        <v>530</v>
      </c>
      <c r="C7" s="84">
        <v>42361</v>
      </c>
      <c r="D7" s="90">
        <v>42489</v>
      </c>
      <c r="E7">
        <v>48</v>
      </c>
      <c r="F7" s="84">
        <v>44926</v>
      </c>
    </row>
    <row r="8" spans="1:6" x14ac:dyDescent="0.35">
      <c r="A8">
        <v>37609</v>
      </c>
      <c r="B8" t="s">
        <v>530</v>
      </c>
      <c r="C8" s="84">
        <v>42361</v>
      </c>
      <c r="D8" s="90">
        <v>42489</v>
      </c>
      <c r="E8">
        <v>48</v>
      </c>
      <c r="F8" s="84">
        <v>44926</v>
      </c>
    </row>
    <row r="9" spans="1:6" x14ac:dyDescent="0.35">
      <c r="A9">
        <v>37610</v>
      </c>
      <c r="B9" t="s">
        <v>530</v>
      </c>
      <c r="C9" s="84">
        <v>42361</v>
      </c>
      <c r="D9" s="90">
        <v>42489</v>
      </c>
      <c r="E9">
        <v>48</v>
      </c>
      <c r="F9" s="84">
        <v>44926</v>
      </c>
    </row>
    <row r="10" spans="1:6" x14ac:dyDescent="0.35">
      <c r="A10">
        <v>37611</v>
      </c>
      <c r="B10" t="s">
        <v>530</v>
      </c>
      <c r="C10" s="84">
        <v>42361</v>
      </c>
      <c r="D10" s="90">
        <v>42489</v>
      </c>
      <c r="E10">
        <v>48</v>
      </c>
      <c r="F10" s="84">
        <v>44926</v>
      </c>
    </row>
    <row r="11" spans="1:6" x14ac:dyDescent="0.35">
      <c r="A11">
        <v>37615</v>
      </c>
      <c r="B11" t="s">
        <v>530</v>
      </c>
      <c r="C11" s="84">
        <v>42361</v>
      </c>
      <c r="D11" s="90">
        <v>42489</v>
      </c>
      <c r="E11">
        <v>48</v>
      </c>
      <c r="F11" s="84">
        <v>44926</v>
      </c>
    </row>
    <row r="12" spans="1:6" x14ac:dyDescent="0.35">
      <c r="A12">
        <v>37616</v>
      </c>
      <c r="B12" t="s">
        <v>530</v>
      </c>
      <c r="C12" s="84">
        <v>42361</v>
      </c>
      <c r="D12" s="90">
        <v>42489</v>
      </c>
      <c r="E12">
        <v>48</v>
      </c>
      <c r="F12" s="84">
        <v>44926</v>
      </c>
    </row>
    <row r="13" spans="1:6" x14ac:dyDescent="0.35">
      <c r="A13">
        <v>37617</v>
      </c>
      <c r="B13" t="s">
        <v>530</v>
      </c>
      <c r="C13" s="84">
        <v>42361</v>
      </c>
      <c r="D13" s="90">
        <v>42489</v>
      </c>
      <c r="E13">
        <v>48</v>
      </c>
      <c r="F13" s="84">
        <v>44926</v>
      </c>
    </row>
    <row r="14" spans="1:6" x14ac:dyDescent="0.35">
      <c r="A14">
        <v>37831</v>
      </c>
      <c r="B14" t="s">
        <v>530</v>
      </c>
      <c r="C14" s="84">
        <v>42361</v>
      </c>
      <c r="D14" s="90">
        <v>42489</v>
      </c>
      <c r="E14">
        <v>48</v>
      </c>
      <c r="F14" s="84">
        <v>44926</v>
      </c>
    </row>
    <row r="15" spans="1:6" x14ac:dyDescent="0.35">
      <c r="A15">
        <v>37619</v>
      </c>
      <c r="B15" t="s">
        <v>530</v>
      </c>
      <c r="C15" s="84">
        <v>42361</v>
      </c>
      <c r="D15" s="90">
        <v>42489</v>
      </c>
      <c r="E15">
        <v>48</v>
      </c>
      <c r="F15" s="84">
        <v>44926</v>
      </c>
    </row>
    <row r="16" spans="1:6" x14ac:dyDescent="0.35">
      <c r="A16">
        <v>37620</v>
      </c>
      <c r="B16" t="s">
        <v>530</v>
      </c>
      <c r="C16" s="84">
        <v>42361</v>
      </c>
      <c r="D16" s="90">
        <v>42489</v>
      </c>
      <c r="E16">
        <v>48</v>
      </c>
      <c r="F16" s="84">
        <v>44926</v>
      </c>
    </row>
    <row r="17" spans="1:6" x14ac:dyDescent="0.35">
      <c r="A17">
        <v>37713</v>
      </c>
      <c r="B17" t="s">
        <v>530</v>
      </c>
      <c r="C17" s="84">
        <v>42361</v>
      </c>
      <c r="D17" s="90">
        <v>42489</v>
      </c>
      <c r="E17">
        <v>48</v>
      </c>
      <c r="F17" s="84">
        <v>44926</v>
      </c>
    </row>
    <row r="18" spans="1:6" x14ac:dyDescent="0.35">
      <c r="A18">
        <v>37714</v>
      </c>
      <c r="B18" t="s">
        <v>530</v>
      </c>
      <c r="C18" s="84">
        <v>42361</v>
      </c>
      <c r="D18" s="90">
        <v>42489</v>
      </c>
      <c r="E18">
        <v>48</v>
      </c>
      <c r="F18" s="84">
        <v>44926</v>
      </c>
    </row>
    <row r="19" spans="1:6" x14ac:dyDescent="0.35">
      <c r="A19">
        <v>37845</v>
      </c>
      <c r="B19" t="s">
        <v>530</v>
      </c>
      <c r="C19" s="84">
        <v>42361</v>
      </c>
      <c r="D19" s="90">
        <v>42489</v>
      </c>
      <c r="E19">
        <v>48</v>
      </c>
      <c r="F19" s="84">
        <v>44926</v>
      </c>
    </row>
    <row r="20" spans="1:6" x14ac:dyDescent="0.35">
      <c r="A20">
        <v>37718</v>
      </c>
      <c r="B20" t="s">
        <v>530</v>
      </c>
      <c r="C20" s="84">
        <v>42361</v>
      </c>
      <c r="D20" s="90">
        <v>42489</v>
      </c>
      <c r="E20">
        <v>48</v>
      </c>
      <c r="F20" s="84">
        <v>44926</v>
      </c>
    </row>
    <row r="21" spans="1:6" x14ac:dyDescent="0.35">
      <c r="A21">
        <v>37719</v>
      </c>
      <c r="B21" t="s">
        <v>530</v>
      </c>
      <c r="C21" s="84">
        <v>42361</v>
      </c>
      <c r="D21" s="90">
        <v>42489</v>
      </c>
      <c r="E21">
        <v>48</v>
      </c>
      <c r="F21" s="84">
        <v>44926</v>
      </c>
    </row>
    <row r="22" spans="1:6" x14ac:dyDescent="0.35">
      <c r="A22">
        <v>37720</v>
      </c>
      <c r="B22" t="s">
        <v>530</v>
      </c>
      <c r="C22" s="84">
        <v>42361</v>
      </c>
      <c r="D22" s="90">
        <v>42489</v>
      </c>
      <c r="E22">
        <v>48</v>
      </c>
      <c r="F22" s="84">
        <v>44926</v>
      </c>
    </row>
    <row r="23" spans="1:6" x14ac:dyDescent="0.35">
      <c r="A23">
        <v>37722</v>
      </c>
      <c r="B23" t="s">
        <v>530</v>
      </c>
      <c r="C23" s="84">
        <v>42361</v>
      </c>
      <c r="D23" s="90">
        <v>42489</v>
      </c>
      <c r="E23">
        <v>48</v>
      </c>
      <c r="F23" s="84">
        <v>44926</v>
      </c>
    </row>
    <row r="24" spans="1:6" x14ac:dyDescent="0.35">
      <c r="A24">
        <v>37723</v>
      </c>
      <c r="B24" t="s">
        <v>530</v>
      </c>
      <c r="C24" s="84">
        <v>42361</v>
      </c>
      <c r="D24" s="90">
        <v>42489</v>
      </c>
      <c r="E24">
        <v>48</v>
      </c>
      <c r="F24" s="84">
        <v>44926</v>
      </c>
    </row>
    <row r="25" spans="1:6" x14ac:dyDescent="0.35">
      <c r="A25">
        <v>37982</v>
      </c>
      <c r="B25" t="s">
        <v>530</v>
      </c>
      <c r="C25" s="84">
        <v>42361</v>
      </c>
      <c r="D25" s="90">
        <v>42489</v>
      </c>
      <c r="E25">
        <v>48</v>
      </c>
      <c r="F25" s="84">
        <v>44926</v>
      </c>
    </row>
    <row r="26" spans="1:6" x14ac:dyDescent="0.35">
      <c r="A26">
        <v>37726</v>
      </c>
      <c r="B26" t="s">
        <v>530</v>
      </c>
      <c r="C26" s="84">
        <v>42361</v>
      </c>
      <c r="D26" s="90">
        <v>42489</v>
      </c>
      <c r="E26">
        <v>48</v>
      </c>
      <c r="F26" s="84">
        <v>44926</v>
      </c>
    </row>
    <row r="27" spans="1:6" x14ac:dyDescent="0.35">
      <c r="A27">
        <v>37727</v>
      </c>
      <c r="B27" t="s">
        <v>530</v>
      </c>
      <c r="C27" s="84">
        <v>42361</v>
      </c>
      <c r="D27" s="90">
        <v>42489</v>
      </c>
      <c r="E27">
        <v>48</v>
      </c>
      <c r="F27" s="84">
        <v>44926</v>
      </c>
    </row>
    <row r="28" spans="1:6" x14ac:dyDescent="0.35">
      <c r="A28">
        <v>37735</v>
      </c>
      <c r="B28" t="s">
        <v>530</v>
      </c>
      <c r="C28" s="84">
        <v>42361</v>
      </c>
      <c r="D28" s="90">
        <v>42489</v>
      </c>
      <c r="E28">
        <v>48</v>
      </c>
      <c r="F28" s="84">
        <v>44926</v>
      </c>
    </row>
    <row r="29" spans="1:6" x14ac:dyDescent="0.35">
      <c r="A29">
        <v>37736</v>
      </c>
      <c r="B29" t="s">
        <v>530</v>
      </c>
      <c r="C29" s="84">
        <v>42361</v>
      </c>
      <c r="D29" s="90">
        <v>42489</v>
      </c>
      <c r="E29">
        <v>48</v>
      </c>
      <c r="F29" s="84">
        <v>44926</v>
      </c>
    </row>
    <row r="30" spans="1:6" x14ac:dyDescent="0.35">
      <c r="A30">
        <v>37737</v>
      </c>
      <c r="B30" t="s">
        <v>530</v>
      </c>
      <c r="C30" s="84">
        <v>42361</v>
      </c>
      <c r="D30" s="90">
        <v>42489</v>
      </c>
      <c r="E30">
        <v>48</v>
      </c>
      <c r="F30" s="84">
        <v>44926</v>
      </c>
    </row>
    <row r="31" spans="1:6" x14ac:dyDescent="0.35">
      <c r="A31">
        <v>37738</v>
      </c>
      <c r="B31" t="s">
        <v>530</v>
      </c>
      <c r="C31" s="84">
        <v>42361</v>
      </c>
      <c r="D31" s="90">
        <v>42489</v>
      </c>
      <c r="E31">
        <v>48</v>
      </c>
      <c r="F31" s="84">
        <v>44926</v>
      </c>
    </row>
    <row r="32" spans="1:6" x14ac:dyDescent="0.35">
      <c r="A32">
        <v>37739</v>
      </c>
      <c r="B32" t="s">
        <v>530</v>
      </c>
      <c r="C32" s="84">
        <v>42361</v>
      </c>
      <c r="D32" s="90">
        <v>42489</v>
      </c>
      <c r="E32">
        <v>48</v>
      </c>
      <c r="F32" s="84">
        <v>44926</v>
      </c>
    </row>
    <row r="33" spans="1:6" x14ac:dyDescent="0.35">
      <c r="A33">
        <v>37740</v>
      </c>
      <c r="B33" t="s">
        <v>530</v>
      </c>
      <c r="C33" s="84">
        <v>42361</v>
      </c>
      <c r="D33" s="90">
        <v>42489</v>
      </c>
      <c r="E33">
        <v>48</v>
      </c>
      <c r="F33" s="84">
        <v>44926</v>
      </c>
    </row>
    <row r="34" spans="1:6" x14ac:dyDescent="0.35">
      <c r="A34">
        <v>37743</v>
      </c>
      <c r="B34" t="s">
        <v>530</v>
      </c>
      <c r="C34" s="84">
        <v>42361</v>
      </c>
      <c r="D34" s="90">
        <v>42489</v>
      </c>
      <c r="E34">
        <v>48</v>
      </c>
      <c r="F34" s="84">
        <v>44926</v>
      </c>
    </row>
    <row r="35" spans="1:6" x14ac:dyDescent="0.35">
      <c r="A35">
        <v>36858</v>
      </c>
      <c r="B35" t="s">
        <v>530</v>
      </c>
      <c r="C35" s="84">
        <v>42361</v>
      </c>
      <c r="D35" s="90">
        <v>42489</v>
      </c>
      <c r="E35">
        <v>48</v>
      </c>
      <c r="F35" s="84">
        <v>44926</v>
      </c>
    </row>
    <row r="36" spans="1:6" x14ac:dyDescent="0.35">
      <c r="A36">
        <v>37763</v>
      </c>
      <c r="B36" t="s">
        <v>530</v>
      </c>
      <c r="C36" s="84">
        <v>42361</v>
      </c>
      <c r="D36" s="90">
        <v>42489</v>
      </c>
      <c r="E36">
        <v>48</v>
      </c>
      <c r="F36" s="84">
        <v>44926</v>
      </c>
    </row>
    <row r="37" spans="1:6" x14ac:dyDescent="0.35">
      <c r="A37">
        <v>37832</v>
      </c>
      <c r="B37" t="s">
        <v>530</v>
      </c>
      <c r="C37" s="84">
        <v>42361</v>
      </c>
      <c r="D37" s="90">
        <v>42489</v>
      </c>
      <c r="E37">
        <v>48</v>
      </c>
      <c r="F37" s="84">
        <v>44926</v>
      </c>
    </row>
    <row r="38" spans="1:6" x14ac:dyDescent="0.35">
      <c r="A38">
        <v>37980</v>
      </c>
      <c r="B38" t="s">
        <v>530</v>
      </c>
      <c r="C38" s="84">
        <v>42361</v>
      </c>
      <c r="D38" s="90">
        <v>42489</v>
      </c>
      <c r="E38">
        <v>48</v>
      </c>
      <c r="F38" s="84">
        <v>44926</v>
      </c>
    </row>
    <row r="39" spans="1:6" x14ac:dyDescent="0.35">
      <c r="A39">
        <v>37774</v>
      </c>
      <c r="B39" t="s">
        <v>530</v>
      </c>
      <c r="C39" s="84">
        <v>42361</v>
      </c>
      <c r="D39" s="90">
        <v>42489</v>
      </c>
      <c r="E39">
        <v>48</v>
      </c>
      <c r="F39" s="84">
        <v>44926</v>
      </c>
    </row>
    <row r="40" spans="1:6" x14ac:dyDescent="0.35">
      <c r="A40">
        <v>37607</v>
      </c>
      <c r="B40" t="s">
        <v>530</v>
      </c>
      <c r="C40" s="84">
        <v>42361</v>
      </c>
      <c r="D40" s="90">
        <v>42489</v>
      </c>
      <c r="E40">
        <v>48</v>
      </c>
      <c r="F40" s="84">
        <v>44926</v>
      </c>
    </row>
    <row r="41" spans="1:6" x14ac:dyDescent="0.35">
      <c r="A41">
        <v>37829</v>
      </c>
      <c r="B41" t="s">
        <v>530</v>
      </c>
      <c r="C41" s="84">
        <v>42361</v>
      </c>
      <c r="D41" s="90">
        <v>42489</v>
      </c>
      <c r="E41">
        <v>48</v>
      </c>
      <c r="F41" s="84">
        <v>44926</v>
      </c>
    </row>
    <row r="42" spans="1:6" x14ac:dyDescent="0.35">
      <c r="A42">
        <v>39376</v>
      </c>
      <c r="B42" t="s">
        <v>530</v>
      </c>
      <c r="C42" s="84">
        <v>42361</v>
      </c>
      <c r="D42" s="90">
        <v>42489</v>
      </c>
      <c r="E42">
        <v>48</v>
      </c>
      <c r="F42" s="84">
        <v>44926</v>
      </c>
    </row>
    <row r="43" spans="1:6" x14ac:dyDescent="0.35">
      <c r="A43">
        <v>37830</v>
      </c>
      <c r="B43" t="s">
        <v>530</v>
      </c>
      <c r="C43" s="84">
        <v>42361</v>
      </c>
      <c r="D43" s="90">
        <v>42489</v>
      </c>
      <c r="E43">
        <v>48</v>
      </c>
      <c r="F43" s="84">
        <v>44926</v>
      </c>
    </row>
    <row r="44" spans="1:6" x14ac:dyDescent="0.35">
      <c r="A44">
        <v>39019</v>
      </c>
      <c r="B44" t="s">
        <v>530</v>
      </c>
      <c r="C44" s="84">
        <v>42361</v>
      </c>
      <c r="D44" s="90">
        <v>42489</v>
      </c>
      <c r="E44">
        <v>48</v>
      </c>
      <c r="F44" s="84">
        <v>44926</v>
      </c>
    </row>
    <row r="45" spans="1:6" x14ac:dyDescent="0.35">
      <c r="A45">
        <v>37773</v>
      </c>
      <c r="B45" t="s">
        <v>530</v>
      </c>
      <c r="C45" s="84">
        <v>42361</v>
      </c>
      <c r="D45" s="90">
        <v>42489</v>
      </c>
      <c r="E45">
        <v>48</v>
      </c>
      <c r="F45" s="84">
        <v>44926</v>
      </c>
    </row>
    <row r="46" spans="1:6" x14ac:dyDescent="0.35">
      <c r="A46">
        <v>37828</v>
      </c>
      <c r="B46" t="s">
        <v>530</v>
      </c>
      <c r="C46" s="84">
        <v>42361</v>
      </c>
      <c r="D46" s="90">
        <v>42489</v>
      </c>
      <c r="E46">
        <v>48</v>
      </c>
      <c r="F46" s="84">
        <v>44926</v>
      </c>
    </row>
    <row r="47" spans="1:6" x14ac:dyDescent="0.35">
      <c r="A47">
        <v>37844</v>
      </c>
      <c r="B47" t="s">
        <v>530</v>
      </c>
      <c r="C47" s="84">
        <v>42361</v>
      </c>
      <c r="D47" s="90">
        <v>42489</v>
      </c>
      <c r="E47">
        <v>48</v>
      </c>
      <c r="F47" s="84">
        <v>44926</v>
      </c>
    </row>
    <row r="48" spans="1:6" x14ac:dyDescent="0.35">
      <c r="A48">
        <v>37765</v>
      </c>
      <c r="B48" t="s">
        <v>530</v>
      </c>
      <c r="C48" s="84">
        <v>42361</v>
      </c>
      <c r="D48" s="90">
        <v>42489</v>
      </c>
      <c r="E48">
        <v>48</v>
      </c>
      <c r="F48" s="84">
        <v>44926</v>
      </c>
    </row>
    <row r="49" spans="1:6" x14ac:dyDescent="0.35">
      <c r="A49">
        <v>37976</v>
      </c>
      <c r="B49" t="s">
        <v>530</v>
      </c>
      <c r="C49" s="84">
        <v>42361</v>
      </c>
      <c r="D49" s="90">
        <v>42489</v>
      </c>
      <c r="E49">
        <v>48</v>
      </c>
      <c r="F49" s="84">
        <v>44926</v>
      </c>
    </row>
    <row r="50" spans="1:6" x14ac:dyDescent="0.35">
      <c r="A50">
        <v>37757</v>
      </c>
      <c r="B50" t="s">
        <v>530</v>
      </c>
      <c r="C50" s="84">
        <v>42361</v>
      </c>
      <c r="D50" s="90">
        <v>42489</v>
      </c>
      <c r="E50">
        <v>48</v>
      </c>
      <c r="F50" s="84">
        <v>44926</v>
      </c>
    </row>
    <row r="51" spans="1:6" x14ac:dyDescent="0.35">
      <c r="A51">
        <v>37978</v>
      </c>
      <c r="B51" t="s">
        <v>530</v>
      </c>
      <c r="C51" s="84">
        <v>42361</v>
      </c>
      <c r="D51" s="90">
        <v>42489</v>
      </c>
      <c r="E51">
        <v>48</v>
      </c>
      <c r="F51" s="84">
        <v>44926</v>
      </c>
    </row>
    <row r="52" spans="1:6" x14ac:dyDescent="0.35">
      <c r="A52">
        <v>37977</v>
      </c>
      <c r="B52" t="s">
        <v>530</v>
      </c>
      <c r="C52" s="84">
        <v>42361</v>
      </c>
      <c r="D52" s="90">
        <v>42489</v>
      </c>
      <c r="E52">
        <v>48</v>
      </c>
      <c r="F52" s="84">
        <v>44926</v>
      </c>
    </row>
    <row r="53" spans="1:6" x14ac:dyDescent="0.35">
      <c r="A53">
        <v>37834</v>
      </c>
      <c r="B53" t="s">
        <v>530</v>
      </c>
      <c r="C53" s="84">
        <v>42361</v>
      </c>
      <c r="D53" s="90">
        <v>42489</v>
      </c>
      <c r="E53">
        <v>48</v>
      </c>
      <c r="F53" s="84">
        <v>44926</v>
      </c>
    </row>
    <row r="54" spans="1:6" x14ac:dyDescent="0.35">
      <c r="A54">
        <v>37981</v>
      </c>
      <c r="B54" t="s">
        <v>530</v>
      </c>
      <c r="C54" s="84">
        <v>42361</v>
      </c>
      <c r="D54" s="90">
        <v>42489</v>
      </c>
      <c r="E54">
        <v>48</v>
      </c>
      <c r="F54" s="84">
        <v>44926</v>
      </c>
    </row>
    <row r="55" spans="1:6" x14ac:dyDescent="0.35">
      <c r="A55">
        <v>37716</v>
      </c>
      <c r="B55" t="s">
        <v>530</v>
      </c>
      <c r="C55" s="84">
        <v>42361</v>
      </c>
      <c r="D55" s="90">
        <v>42489</v>
      </c>
      <c r="E55">
        <v>48</v>
      </c>
      <c r="F55" s="84">
        <v>44926</v>
      </c>
    </row>
    <row r="56" spans="1:6" x14ac:dyDescent="0.35">
      <c r="A56">
        <v>37983</v>
      </c>
      <c r="B56" t="s">
        <v>530</v>
      </c>
      <c r="C56" s="84">
        <v>42361</v>
      </c>
      <c r="D56" s="90">
        <v>42489</v>
      </c>
      <c r="E56">
        <v>48</v>
      </c>
      <c r="F56" s="84">
        <v>44926</v>
      </c>
    </row>
    <row r="57" spans="1:6" x14ac:dyDescent="0.35">
      <c r="A57">
        <v>39021</v>
      </c>
      <c r="B57" t="s">
        <v>530</v>
      </c>
      <c r="C57" s="84">
        <v>42361</v>
      </c>
      <c r="D57" s="90">
        <v>42489</v>
      </c>
      <c r="E57">
        <v>48</v>
      </c>
      <c r="F57" s="84">
        <v>44926</v>
      </c>
    </row>
    <row r="58" spans="1:6" x14ac:dyDescent="0.35">
      <c r="A58">
        <v>37724</v>
      </c>
      <c r="B58" t="s">
        <v>530</v>
      </c>
      <c r="C58" s="84">
        <v>42361</v>
      </c>
      <c r="D58" s="90">
        <v>42489</v>
      </c>
      <c r="E58">
        <v>48</v>
      </c>
      <c r="F58" s="84">
        <v>44926</v>
      </c>
    </row>
    <row r="59" spans="1:6" x14ac:dyDescent="0.35">
      <c r="A59">
        <v>39020</v>
      </c>
      <c r="B59" t="s">
        <v>530</v>
      </c>
      <c r="C59" s="84">
        <v>42361</v>
      </c>
      <c r="D59" s="90">
        <v>42489</v>
      </c>
      <c r="E59">
        <v>48</v>
      </c>
      <c r="F59" s="84">
        <v>44926</v>
      </c>
    </row>
    <row r="60" spans="1:6" x14ac:dyDescent="0.35">
      <c r="A60">
        <v>37833</v>
      </c>
      <c r="B60" t="s">
        <v>530</v>
      </c>
      <c r="C60" s="84">
        <v>42361</v>
      </c>
      <c r="D60" s="90">
        <v>42489</v>
      </c>
      <c r="E60">
        <v>48</v>
      </c>
      <c r="F60" s="84">
        <v>44926</v>
      </c>
    </row>
    <row r="61" spans="1:6" x14ac:dyDescent="0.35">
      <c r="A61">
        <v>39018</v>
      </c>
      <c r="B61" t="s">
        <v>530</v>
      </c>
      <c r="C61" s="84">
        <v>42361</v>
      </c>
      <c r="D61" s="90">
        <v>42489</v>
      </c>
      <c r="E61">
        <v>48</v>
      </c>
      <c r="F61" s="84">
        <v>44926</v>
      </c>
    </row>
    <row r="62" spans="1:6" x14ac:dyDescent="0.35">
      <c r="A62">
        <v>39377</v>
      </c>
      <c r="B62" t="s">
        <v>530</v>
      </c>
      <c r="C62" s="84">
        <v>42361</v>
      </c>
      <c r="D62" s="90">
        <v>42489</v>
      </c>
      <c r="E62">
        <v>48</v>
      </c>
      <c r="F62" s="84">
        <v>44926</v>
      </c>
    </row>
    <row r="63" spans="1:6" x14ac:dyDescent="0.35">
      <c r="A63">
        <v>39378</v>
      </c>
      <c r="B63" t="s">
        <v>530</v>
      </c>
      <c r="C63" s="84">
        <v>42361</v>
      </c>
      <c r="D63" s="90">
        <v>42489</v>
      </c>
      <c r="E63">
        <v>48</v>
      </c>
      <c r="F63" s="84">
        <v>44926</v>
      </c>
    </row>
    <row r="64" spans="1:6" x14ac:dyDescent="0.35">
      <c r="A64">
        <v>39689</v>
      </c>
      <c r="B64" t="s">
        <v>530</v>
      </c>
      <c r="C64" s="84">
        <v>42361</v>
      </c>
      <c r="D64" s="90">
        <v>42489</v>
      </c>
      <c r="E64">
        <v>48</v>
      </c>
      <c r="F64" s="84">
        <v>44926</v>
      </c>
    </row>
    <row r="65" spans="1:6" x14ac:dyDescent="0.35">
      <c r="A65" t="s">
        <v>126</v>
      </c>
      <c r="B65" t="s">
        <v>531</v>
      </c>
      <c r="C65" s="84">
        <v>42361</v>
      </c>
      <c r="D65" s="90">
        <v>42489</v>
      </c>
      <c r="E65">
        <v>48</v>
      </c>
      <c r="F65" s="84">
        <v>44926</v>
      </c>
    </row>
    <row r="66" spans="1:6" x14ac:dyDescent="0.35">
      <c r="A66" t="s">
        <v>127</v>
      </c>
      <c r="B66" t="s">
        <v>531</v>
      </c>
      <c r="C66" s="84">
        <v>42361</v>
      </c>
      <c r="D66" s="90">
        <v>42489</v>
      </c>
      <c r="E66">
        <v>48</v>
      </c>
      <c r="F66" s="84">
        <v>44926</v>
      </c>
    </row>
    <row r="67" spans="1:6" x14ac:dyDescent="0.35">
      <c r="A67" t="s">
        <v>128</v>
      </c>
      <c r="B67" t="s">
        <v>531</v>
      </c>
      <c r="C67" s="84">
        <v>42361</v>
      </c>
      <c r="D67" s="90">
        <v>42489</v>
      </c>
      <c r="E67">
        <v>48</v>
      </c>
      <c r="F67" s="84">
        <v>44926</v>
      </c>
    </row>
    <row r="68" spans="1:6" x14ac:dyDescent="0.35">
      <c r="A68" t="s">
        <v>129</v>
      </c>
      <c r="B68" t="s">
        <v>531</v>
      </c>
      <c r="C68" s="84">
        <v>42361</v>
      </c>
      <c r="D68" s="90">
        <v>42489</v>
      </c>
      <c r="E68">
        <v>48</v>
      </c>
      <c r="F68" s="84">
        <v>44926</v>
      </c>
    </row>
    <row r="69" spans="1:6" x14ac:dyDescent="0.35">
      <c r="A69" t="s">
        <v>130</v>
      </c>
      <c r="B69" t="s">
        <v>531</v>
      </c>
      <c r="C69" s="84">
        <v>42361</v>
      </c>
      <c r="D69" s="90">
        <v>42489</v>
      </c>
      <c r="E69">
        <v>48</v>
      </c>
      <c r="F69" s="84">
        <v>44926</v>
      </c>
    </row>
    <row r="70" spans="1:6" x14ac:dyDescent="0.35">
      <c r="A70" t="s">
        <v>131</v>
      </c>
      <c r="B70" t="s">
        <v>531</v>
      </c>
      <c r="C70" s="84">
        <v>42361</v>
      </c>
      <c r="D70" s="90">
        <v>42489</v>
      </c>
      <c r="E70">
        <v>48</v>
      </c>
      <c r="F70" s="84">
        <v>44926</v>
      </c>
    </row>
    <row r="71" spans="1:6" x14ac:dyDescent="0.35">
      <c r="A71" t="s">
        <v>132</v>
      </c>
      <c r="B71" t="s">
        <v>531</v>
      </c>
      <c r="C71" s="84">
        <v>42361</v>
      </c>
      <c r="D71" s="90">
        <v>42489</v>
      </c>
      <c r="E71">
        <v>48</v>
      </c>
      <c r="F71" s="84">
        <v>44926</v>
      </c>
    </row>
    <row r="72" spans="1:6" x14ac:dyDescent="0.35">
      <c r="A72" t="s">
        <v>133</v>
      </c>
      <c r="B72" t="s">
        <v>531</v>
      </c>
      <c r="C72" s="84">
        <v>42361</v>
      </c>
      <c r="D72" s="90">
        <v>42489</v>
      </c>
      <c r="E72">
        <v>48</v>
      </c>
      <c r="F72" s="84">
        <v>44926</v>
      </c>
    </row>
    <row r="73" spans="1:6" x14ac:dyDescent="0.35">
      <c r="A73" t="s">
        <v>134</v>
      </c>
      <c r="B73" t="s">
        <v>531</v>
      </c>
      <c r="C73" s="84">
        <v>42361</v>
      </c>
      <c r="D73" s="90">
        <v>42489</v>
      </c>
      <c r="E73">
        <v>48</v>
      </c>
      <c r="F73" s="84">
        <v>44926</v>
      </c>
    </row>
    <row r="74" spans="1:6" x14ac:dyDescent="0.35">
      <c r="A74" t="s">
        <v>135</v>
      </c>
      <c r="B74" t="s">
        <v>531</v>
      </c>
      <c r="C74" s="84">
        <v>42361</v>
      </c>
      <c r="D74" s="90">
        <v>42489</v>
      </c>
      <c r="E74">
        <v>48</v>
      </c>
      <c r="F74" s="84">
        <v>44926</v>
      </c>
    </row>
    <row r="75" spans="1:6" x14ac:dyDescent="0.35">
      <c r="A75" t="s">
        <v>136</v>
      </c>
      <c r="B75" t="s">
        <v>1</v>
      </c>
      <c r="C75" s="84">
        <v>42738</v>
      </c>
      <c r="D75" s="90">
        <v>43004</v>
      </c>
      <c r="E75">
        <v>36</v>
      </c>
      <c r="F75" s="84">
        <v>44926</v>
      </c>
    </row>
    <row r="76" spans="1:6" x14ac:dyDescent="0.35">
      <c r="A76" t="s">
        <v>137</v>
      </c>
      <c r="B76" t="s">
        <v>1</v>
      </c>
      <c r="C76" s="84">
        <v>42738</v>
      </c>
      <c r="D76" s="90">
        <v>43004</v>
      </c>
      <c r="E76">
        <v>15</v>
      </c>
      <c r="F76" s="84">
        <v>44926</v>
      </c>
    </row>
    <row r="77" spans="1:6" x14ac:dyDescent="0.35">
      <c r="A77" t="s">
        <v>138</v>
      </c>
      <c r="B77" t="s">
        <v>1</v>
      </c>
      <c r="C77" s="84">
        <v>42738</v>
      </c>
      <c r="D77" s="90">
        <v>43004</v>
      </c>
      <c r="E77">
        <v>18</v>
      </c>
      <c r="F77" s="84">
        <v>44926</v>
      </c>
    </row>
    <row r="78" spans="1:6" x14ac:dyDescent="0.35">
      <c r="A78" t="s">
        <v>139</v>
      </c>
      <c r="B78" t="s">
        <v>1</v>
      </c>
      <c r="C78" s="84">
        <v>42738</v>
      </c>
      <c r="D78" s="90">
        <v>43004</v>
      </c>
      <c r="E78">
        <v>36</v>
      </c>
      <c r="F78" s="84">
        <v>44926</v>
      </c>
    </row>
    <row r="79" spans="1:6" x14ac:dyDescent="0.35">
      <c r="A79" t="s">
        <v>140</v>
      </c>
      <c r="B79" t="s">
        <v>1</v>
      </c>
      <c r="C79" s="84">
        <v>42738</v>
      </c>
      <c r="D79" s="90">
        <v>43004</v>
      </c>
      <c r="E79">
        <v>36</v>
      </c>
      <c r="F79" s="84">
        <v>44926</v>
      </c>
    </row>
    <row r="80" spans="1:6" x14ac:dyDescent="0.35">
      <c r="A80" t="s">
        <v>141</v>
      </c>
      <c r="B80" t="s">
        <v>1</v>
      </c>
      <c r="C80" s="84">
        <v>42738</v>
      </c>
      <c r="D80" s="90">
        <v>43004</v>
      </c>
      <c r="E80">
        <v>15</v>
      </c>
      <c r="F80" s="84">
        <v>44926</v>
      </c>
    </row>
    <row r="81" spans="1:6" x14ac:dyDescent="0.35">
      <c r="A81" t="s">
        <v>142</v>
      </c>
      <c r="B81" t="s">
        <v>1</v>
      </c>
      <c r="C81" s="84">
        <v>42738</v>
      </c>
      <c r="D81" s="90">
        <v>43004</v>
      </c>
      <c r="E81">
        <v>36</v>
      </c>
      <c r="F81" s="84">
        <v>44926</v>
      </c>
    </row>
    <row r="82" spans="1:6" x14ac:dyDescent="0.35">
      <c r="A82" t="s">
        <v>143</v>
      </c>
      <c r="B82" t="s">
        <v>1</v>
      </c>
      <c r="C82" s="84">
        <v>42738</v>
      </c>
      <c r="D82" s="90">
        <v>43004</v>
      </c>
      <c r="E82">
        <v>36</v>
      </c>
      <c r="F82" s="84">
        <v>44926</v>
      </c>
    </row>
    <row r="83" spans="1:6" x14ac:dyDescent="0.35">
      <c r="A83" t="s">
        <v>144</v>
      </c>
      <c r="B83" t="s">
        <v>1</v>
      </c>
      <c r="C83" s="84">
        <v>42738</v>
      </c>
      <c r="D83" s="90">
        <v>43004</v>
      </c>
      <c r="E83">
        <v>36</v>
      </c>
      <c r="F83" s="84">
        <v>44926</v>
      </c>
    </row>
    <row r="84" spans="1:6" x14ac:dyDescent="0.35">
      <c r="A84" t="s">
        <v>145</v>
      </c>
      <c r="B84" t="s">
        <v>1</v>
      </c>
      <c r="C84" s="84">
        <v>42738</v>
      </c>
      <c r="D84" s="90">
        <v>43004</v>
      </c>
      <c r="E84">
        <v>36</v>
      </c>
      <c r="F84" s="84">
        <v>44926</v>
      </c>
    </row>
    <row r="85" spans="1:6" x14ac:dyDescent="0.35">
      <c r="A85" t="s">
        <v>146</v>
      </c>
      <c r="B85" t="s">
        <v>1</v>
      </c>
      <c r="C85" s="84">
        <v>42738</v>
      </c>
      <c r="D85" s="90">
        <v>43004</v>
      </c>
      <c r="E85">
        <v>24</v>
      </c>
      <c r="F85" s="84">
        <v>44926</v>
      </c>
    </row>
    <row r="86" spans="1:6" x14ac:dyDescent="0.35">
      <c r="A86" t="s">
        <v>147</v>
      </c>
      <c r="B86" t="s">
        <v>1</v>
      </c>
      <c r="C86" s="84">
        <v>42738</v>
      </c>
      <c r="D86" s="90">
        <v>43004</v>
      </c>
      <c r="E86">
        <v>39</v>
      </c>
      <c r="F86" s="84">
        <v>44926</v>
      </c>
    </row>
    <row r="87" spans="1:6" x14ac:dyDescent="0.35">
      <c r="A87" t="s">
        <v>148</v>
      </c>
      <c r="B87" t="s">
        <v>1</v>
      </c>
      <c r="C87" s="84">
        <v>42738</v>
      </c>
      <c r="D87" s="90">
        <v>43004</v>
      </c>
      <c r="E87">
        <v>24</v>
      </c>
      <c r="F87" s="84">
        <v>44926</v>
      </c>
    </row>
    <row r="88" spans="1:6" x14ac:dyDescent="0.35">
      <c r="A88" t="s">
        <v>149</v>
      </c>
      <c r="B88" t="s">
        <v>1</v>
      </c>
      <c r="C88" s="84">
        <v>42738</v>
      </c>
      <c r="D88" s="90">
        <v>43004</v>
      </c>
      <c r="E88">
        <v>24</v>
      </c>
      <c r="F88" s="84">
        <v>44926</v>
      </c>
    </row>
    <row r="89" spans="1:6" x14ac:dyDescent="0.35">
      <c r="A89" t="s">
        <v>150</v>
      </c>
      <c r="B89" t="s">
        <v>1</v>
      </c>
      <c r="C89" s="84">
        <v>42738</v>
      </c>
      <c r="D89" s="90">
        <v>43004</v>
      </c>
      <c r="E89">
        <v>18</v>
      </c>
      <c r="F89" s="84">
        <v>44926</v>
      </c>
    </row>
    <row r="90" spans="1:6" x14ac:dyDescent="0.35">
      <c r="A90" t="s">
        <v>151</v>
      </c>
      <c r="B90" t="s">
        <v>1</v>
      </c>
      <c r="C90" s="84">
        <v>42738</v>
      </c>
      <c r="D90" s="90">
        <v>43004</v>
      </c>
      <c r="E90">
        <v>24</v>
      </c>
      <c r="F90" s="84">
        <v>44926</v>
      </c>
    </row>
    <row r="91" spans="1:6" x14ac:dyDescent="0.35">
      <c r="A91" t="s">
        <v>152</v>
      </c>
      <c r="B91" t="s">
        <v>1</v>
      </c>
      <c r="C91" s="84">
        <v>42738</v>
      </c>
      <c r="D91" s="90">
        <v>43004</v>
      </c>
      <c r="E91">
        <v>36</v>
      </c>
      <c r="F91" s="84">
        <v>44926</v>
      </c>
    </row>
    <row r="92" spans="1:6" x14ac:dyDescent="0.35">
      <c r="A92" t="s">
        <v>153</v>
      </c>
      <c r="B92" t="s">
        <v>1</v>
      </c>
      <c r="C92" s="84">
        <v>42738</v>
      </c>
      <c r="D92" s="90">
        <v>43004</v>
      </c>
      <c r="E92">
        <v>24</v>
      </c>
      <c r="F92" s="84">
        <v>44926</v>
      </c>
    </row>
    <row r="93" spans="1:6" x14ac:dyDescent="0.35">
      <c r="A93" t="s">
        <v>154</v>
      </c>
      <c r="B93" t="s">
        <v>1</v>
      </c>
      <c r="C93" s="84">
        <v>42738</v>
      </c>
      <c r="D93" s="90">
        <v>43004</v>
      </c>
      <c r="E93">
        <v>24</v>
      </c>
      <c r="F93" s="84">
        <v>44926</v>
      </c>
    </row>
    <row r="94" spans="1:6" x14ac:dyDescent="0.35">
      <c r="A94" t="s">
        <v>155</v>
      </c>
      <c r="B94" t="s">
        <v>1</v>
      </c>
      <c r="C94" s="84">
        <v>42738</v>
      </c>
      <c r="D94" s="90">
        <v>43004</v>
      </c>
      <c r="E94">
        <v>36</v>
      </c>
      <c r="F94" s="84">
        <v>44926</v>
      </c>
    </row>
    <row r="95" spans="1:6" x14ac:dyDescent="0.35">
      <c r="A95" t="s">
        <v>156</v>
      </c>
      <c r="B95" t="s">
        <v>1</v>
      </c>
      <c r="C95" s="84">
        <v>42738</v>
      </c>
      <c r="D95" s="90">
        <v>43004</v>
      </c>
      <c r="E95">
        <v>15</v>
      </c>
      <c r="F95" s="84">
        <v>44926</v>
      </c>
    </row>
    <row r="96" spans="1:6" x14ac:dyDescent="0.35">
      <c r="A96" t="s">
        <v>157</v>
      </c>
      <c r="B96" t="s">
        <v>1</v>
      </c>
      <c r="C96" s="84">
        <v>42738</v>
      </c>
      <c r="D96" s="90">
        <v>43004</v>
      </c>
      <c r="E96">
        <v>36</v>
      </c>
      <c r="F96" s="84">
        <v>44926</v>
      </c>
    </row>
    <row r="97" spans="1:6" x14ac:dyDescent="0.35">
      <c r="A97" t="s">
        <v>158</v>
      </c>
      <c r="B97" t="s">
        <v>1</v>
      </c>
      <c r="C97" s="84">
        <v>42738</v>
      </c>
      <c r="D97" s="90">
        <v>43004</v>
      </c>
      <c r="E97">
        <v>24</v>
      </c>
      <c r="F97" s="84">
        <v>44926</v>
      </c>
    </row>
    <row r="98" spans="1:6" x14ac:dyDescent="0.35">
      <c r="A98" t="s">
        <v>159</v>
      </c>
      <c r="B98" t="s">
        <v>1</v>
      </c>
      <c r="C98" s="84">
        <v>42738</v>
      </c>
      <c r="D98" s="90">
        <v>43004</v>
      </c>
      <c r="E98">
        <v>39</v>
      </c>
      <c r="F98" s="84">
        <v>44926</v>
      </c>
    </row>
    <row r="99" spans="1:6" x14ac:dyDescent="0.35">
      <c r="A99" t="s">
        <v>160</v>
      </c>
      <c r="B99" t="s">
        <v>1</v>
      </c>
      <c r="C99" s="84">
        <v>42738</v>
      </c>
      <c r="D99" s="90">
        <v>43004</v>
      </c>
      <c r="E99">
        <v>36</v>
      </c>
      <c r="F99" s="84">
        <v>44926</v>
      </c>
    </row>
    <row r="100" spans="1:6" x14ac:dyDescent="0.35">
      <c r="A100" t="s">
        <v>161</v>
      </c>
      <c r="B100" t="s">
        <v>1</v>
      </c>
      <c r="C100" s="84">
        <v>42738</v>
      </c>
      <c r="D100" s="90">
        <v>43004</v>
      </c>
      <c r="E100">
        <v>12</v>
      </c>
      <c r="F100" s="84">
        <v>44926</v>
      </c>
    </row>
    <row r="101" spans="1:6" x14ac:dyDescent="0.35">
      <c r="A101" t="s">
        <v>162</v>
      </c>
      <c r="B101" t="s">
        <v>1</v>
      </c>
      <c r="C101" s="84">
        <v>42738</v>
      </c>
      <c r="D101" s="90">
        <v>43004</v>
      </c>
      <c r="E101">
        <v>24</v>
      </c>
      <c r="F101" s="84">
        <v>44926</v>
      </c>
    </row>
    <row r="102" spans="1:6" x14ac:dyDescent="0.35">
      <c r="A102" t="s">
        <v>163</v>
      </c>
      <c r="B102" t="s">
        <v>1</v>
      </c>
      <c r="C102" s="84">
        <v>42738</v>
      </c>
      <c r="D102" s="90">
        <v>43004</v>
      </c>
      <c r="E102">
        <v>24</v>
      </c>
      <c r="F102" s="84">
        <v>44926</v>
      </c>
    </row>
    <row r="103" spans="1:6" x14ac:dyDescent="0.35">
      <c r="A103" t="s">
        <v>164</v>
      </c>
      <c r="B103" t="s">
        <v>1</v>
      </c>
      <c r="C103" s="84">
        <v>42738</v>
      </c>
      <c r="D103" s="90">
        <v>43004</v>
      </c>
      <c r="E103">
        <v>36</v>
      </c>
      <c r="F103" s="84">
        <v>44926</v>
      </c>
    </row>
    <row r="104" spans="1:6" x14ac:dyDescent="0.35">
      <c r="A104" t="s">
        <v>165</v>
      </c>
      <c r="B104" t="s">
        <v>1</v>
      </c>
      <c r="C104" s="84">
        <v>42738</v>
      </c>
      <c r="D104" s="90">
        <v>43004</v>
      </c>
      <c r="E104">
        <v>39</v>
      </c>
      <c r="F104" s="84">
        <v>44926</v>
      </c>
    </row>
    <row r="105" spans="1:6" x14ac:dyDescent="0.35">
      <c r="A105" t="s">
        <v>166</v>
      </c>
      <c r="B105" t="s">
        <v>1</v>
      </c>
      <c r="C105" s="84">
        <v>42738</v>
      </c>
      <c r="D105" s="90">
        <v>43004</v>
      </c>
      <c r="E105">
        <v>24</v>
      </c>
      <c r="F105" s="84">
        <v>44926</v>
      </c>
    </row>
    <row r="106" spans="1:6" x14ac:dyDescent="0.35">
      <c r="A106" t="s">
        <v>167</v>
      </c>
      <c r="B106" t="s">
        <v>1</v>
      </c>
      <c r="C106" s="84">
        <v>42738</v>
      </c>
      <c r="D106" s="90">
        <v>43004</v>
      </c>
      <c r="E106">
        <v>24</v>
      </c>
      <c r="F106" s="84">
        <v>44926</v>
      </c>
    </row>
    <row r="107" spans="1:6" x14ac:dyDescent="0.35">
      <c r="A107" t="s">
        <v>168</v>
      </c>
      <c r="B107" t="s">
        <v>1</v>
      </c>
      <c r="C107" s="84">
        <v>42738</v>
      </c>
      <c r="D107" s="90">
        <v>43004</v>
      </c>
      <c r="E107">
        <v>24</v>
      </c>
      <c r="F107" s="84">
        <v>44926</v>
      </c>
    </row>
    <row r="108" spans="1:6" x14ac:dyDescent="0.35">
      <c r="A108" t="s">
        <v>169</v>
      </c>
      <c r="B108" t="s">
        <v>1</v>
      </c>
      <c r="C108" s="84">
        <v>42738</v>
      </c>
      <c r="D108" s="90">
        <v>43004</v>
      </c>
      <c r="E108">
        <v>24</v>
      </c>
      <c r="F108" s="84">
        <v>44926</v>
      </c>
    </row>
    <row r="109" spans="1:6" x14ac:dyDescent="0.35">
      <c r="A109" t="s">
        <v>170</v>
      </c>
      <c r="B109" t="s">
        <v>1</v>
      </c>
      <c r="C109" s="84">
        <v>42738</v>
      </c>
      <c r="D109" s="90">
        <v>43004</v>
      </c>
      <c r="E109">
        <v>39</v>
      </c>
      <c r="F109" s="84">
        <v>44926</v>
      </c>
    </row>
    <row r="110" spans="1:6" x14ac:dyDescent="0.35">
      <c r="A110" t="s">
        <v>171</v>
      </c>
      <c r="B110" t="s">
        <v>1</v>
      </c>
      <c r="C110" s="84">
        <v>42738</v>
      </c>
      <c r="D110" s="90">
        <v>43004</v>
      </c>
      <c r="E110">
        <v>24</v>
      </c>
      <c r="F110" s="84">
        <v>44926</v>
      </c>
    </row>
    <row r="111" spans="1:6" x14ac:dyDescent="0.35">
      <c r="A111" t="s">
        <v>172</v>
      </c>
      <c r="B111" t="s">
        <v>1</v>
      </c>
      <c r="C111" s="84">
        <v>42738</v>
      </c>
      <c r="D111" s="90">
        <v>43004</v>
      </c>
      <c r="E111">
        <v>36</v>
      </c>
      <c r="F111" s="84">
        <v>44926</v>
      </c>
    </row>
    <row r="112" spans="1:6" x14ac:dyDescent="0.35">
      <c r="A112" t="s">
        <v>173</v>
      </c>
      <c r="B112" t="s">
        <v>1</v>
      </c>
      <c r="C112" s="84">
        <v>42738</v>
      </c>
      <c r="D112" s="90">
        <v>43004</v>
      </c>
      <c r="E112">
        <v>15</v>
      </c>
      <c r="F112" s="84">
        <v>44926</v>
      </c>
    </row>
    <row r="113" spans="1:6" x14ac:dyDescent="0.35">
      <c r="A113" t="s">
        <v>174</v>
      </c>
      <c r="B113" t="s">
        <v>2</v>
      </c>
      <c r="C113" s="84">
        <v>43173</v>
      </c>
      <c r="D113" s="90">
        <v>43298</v>
      </c>
      <c r="E113">
        <v>36</v>
      </c>
      <c r="F113" s="84">
        <v>44926</v>
      </c>
    </row>
    <row r="114" spans="1:6" x14ac:dyDescent="0.35">
      <c r="A114" t="s">
        <v>175</v>
      </c>
      <c r="B114" t="s">
        <v>2</v>
      </c>
      <c r="C114" s="84">
        <v>43173</v>
      </c>
      <c r="D114" s="90">
        <v>43298</v>
      </c>
      <c r="E114">
        <v>36</v>
      </c>
      <c r="F114" s="84">
        <v>44926</v>
      </c>
    </row>
    <row r="115" spans="1:6" x14ac:dyDescent="0.35">
      <c r="A115" t="s">
        <v>176</v>
      </c>
      <c r="B115" t="s">
        <v>2</v>
      </c>
      <c r="C115" s="84">
        <v>43173</v>
      </c>
      <c r="D115" s="90">
        <v>43298</v>
      </c>
      <c r="E115">
        <v>36</v>
      </c>
      <c r="F115" s="84">
        <v>44926</v>
      </c>
    </row>
    <row r="116" spans="1:6" x14ac:dyDescent="0.35">
      <c r="A116" t="s">
        <v>177</v>
      </c>
      <c r="B116" t="s">
        <v>2</v>
      </c>
      <c r="C116" s="84">
        <v>43173</v>
      </c>
      <c r="D116" s="90">
        <v>43298</v>
      </c>
      <c r="E116">
        <v>36</v>
      </c>
      <c r="F116" s="84">
        <v>44926</v>
      </c>
    </row>
    <row r="117" spans="1:6" x14ac:dyDescent="0.35">
      <c r="A117" t="s">
        <v>178</v>
      </c>
      <c r="B117" t="s">
        <v>2</v>
      </c>
      <c r="C117" s="84">
        <v>43173</v>
      </c>
      <c r="D117" s="90">
        <v>43298</v>
      </c>
      <c r="E117">
        <v>36</v>
      </c>
      <c r="F117" s="84">
        <v>44926</v>
      </c>
    </row>
    <row r="118" spans="1:6" x14ac:dyDescent="0.35">
      <c r="A118" t="s">
        <v>179</v>
      </c>
      <c r="B118" t="s">
        <v>2</v>
      </c>
      <c r="C118" s="84">
        <v>43173</v>
      </c>
      <c r="D118" s="90">
        <v>43298</v>
      </c>
      <c r="E118">
        <v>36</v>
      </c>
      <c r="F118" s="84">
        <v>44926</v>
      </c>
    </row>
    <row r="119" spans="1:6" x14ac:dyDescent="0.35">
      <c r="A119" t="s">
        <v>180</v>
      </c>
      <c r="B119" t="s">
        <v>2</v>
      </c>
      <c r="C119" s="84">
        <v>43173</v>
      </c>
      <c r="D119" s="90">
        <v>43298</v>
      </c>
      <c r="E119">
        <v>36</v>
      </c>
      <c r="F119" s="84">
        <v>44926</v>
      </c>
    </row>
    <row r="120" spans="1:6" x14ac:dyDescent="0.35">
      <c r="A120" t="s">
        <v>181</v>
      </c>
      <c r="B120" t="s">
        <v>2</v>
      </c>
      <c r="C120" s="84">
        <v>43173</v>
      </c>
      <c r="D120" s="90">
        <v>43298</v>
      </c>
      <c r="E120">
        <v>36</v>
      </c>
      <c r="F120" s="84">
        <v>44926</v>
      </c>
    </row>
    <row r="121" spans="1:6" x14ac:dyDescent="0.35">
      <c r="A121" t="s">
        <v>182</v>
      </c>
      <c r="B121" t="s">
        <v>2</v>
      </c>
      <c r="C121" s="84">
        <v>43173</v>
      </c>
      <c r="D121" s="90">
        <v>43298</v>
      </c>
      <c r="E121">
        <v>36</v>
      </c>
      <c r="F121" s="84">
        <v>44926</v>
      </c>
    </row>
    <row r="122" spans="1:6" x14ac:dyDescent="0.35">
      <c r="A122" t="s">
        <v>183</v>
      </c>
      <c r="B122" t="s">
        <v>2</v>
      </c>
      <c r="C122" s="84">
        <v>43173</v>
      </c>
      <c r="D122" s="90">
        <v>43298</v>
      </c>
      <c r="E122">
        <v>36</v>
      </c>
      <c r="F122" s="84">
        <v>44926</v>
      </c>
    </row>
    <row r="123" spans="1:6" x14ac:dyDescent="0.35">
      <c r="A123" t="s">
        <v>184</v>
      </c>
      <c r="B123" t="s">
        <v>2</v>
      </c>
      <c r="C123" s="84">
        <v>43173</v>
      </c>
      <c r="D123" s="90">
        <v>43298</v>
      </c>
      <c r="E123">
        <v>36</v>
      </c>
      <c r="F123" s="84">
        <v>44926</v>
      </c>
    </row>
    <row r="124" spans="1:6" x14ac:dyDescent="0.35">
      <c r="A124" t="s">
        <v>185</v>
      </c>
      <c r="B124" t="s">
        <v>2</v>
      </c>
      <c r="C124" s="84">
        <v>43173</v>
      </c>
      <c r="D124" s="90">
        <v>43298</v>
      </c>
      <c r="E124">
        <v>36</v>
      </c>
      <c r="F124" s="84">
        <v>44926</v>
      </c>
    </row>
    <row r="125" spans="1:6" x14ac:dyDescent="0.35">
      <c r="A125" t="s">
        <v>186</v>
      </c>
      <c r="B125" t="s">
        <v>2</v>
      </c>
      <c r="C125" s="84">
        <v>43173</v>
      </c>
      <c r="D125" s="90">
        <v>43298</v>
      </c>
      <c r="E125">
        <v>36</v>
      </c>
      <c r="F125" s="84">
        <v>44926</v>
      </c>
    </row>
    <row r="126" spans="1:6" x14ac:dyDescent="0.35">
      <c r="A126" t="s">
        <v>187</v>
      </c>
      <c r="B126" t="s">
        <v>2</v>
      </c>
      <c r="C126" s="84">
        <v>43173</v>
      </c>
      <c r="D126" s="90">
        <v>43298</v>
      </c>
      <c r="E126">
        <v>36</v>
      </c>
      <c r="F126" s="84">
        <v>44926</v>
      </c>
    </row>
    <row r="127" spans="1:6" x14ac:dyDescent="0.35">
      <c r="A127" t="s">
        <v>188</v>
      </c>
      <c r="B127" t="s">
        <v>2</v>
      </c>
      <c r="C127" s="84">
        <v>43173</v>
      </c>
      <c r="D127" s="90">
        <v>43298</v>
      </c>
      <c r="E127">
        <v>36</v>
      </c>
      <c r="F127" s="84">
        <v>44926</v>
      </c>
    </row>
    <row r="128" spans="1:6" x14ac:dyDescent="0.35">
      <c r="A128" t="s">
        <v>189</v>
      </c>
      <c r="B128" t="s">
        <v>2</v>
      </c>
      <c r="C128" s="84">
        <v>43173</v>
      </c>
      <c r="D128" s="90">
        <v>43298</v>
      </c>
      <c r="E128">
        <v>36</v>
      </c>
      <c r="F128" s="84">
        <v>44926</v>
      </c>
    </row>
    <row r="129" spans="1:6" x14ac:dyDescent="0.35">
      <c r="A129" t="s">
        <v>190</v>
      </c>
      <c r="B129" t="s">
        <v>2</v>
      </c>
      <c r="C129" s="84">
        <v>43173</v>
      </c>
      <c r="D129" s="90">
        <v>43298</v>
      </c>
      <c r="E129">
        <v>36</v>
      </c>
      <c r="F129" s="84">
        <v>44926</v>
      </c>
    </row>
    <row r="130" spans="1:6" x14ac:dyDescent="0.35">
      <c r="A130" t="s">
        <v>191</v>
      </c>
      <c r="B130" t="s">
        <v>2</v>
      </c>
      <c r="C130" s="84">
        <v>43173</v>
      </c>
      <c r="D130" s="90">
        <v>43298</v>
      </c>
      <c r="E130">
        <v>36</v>
      </c>
      <c r="F130" s="84">
        <v>44926</v>
      </c>
    </row>
    <row r="131" spans="1:6" x14ac:dyDescent="0.35">
      <c r="A131" t="s">
        <v>192</v>
      </c>
      <c r="B131" t="s">
        <v>2</v>
      </c>
      <c r="C131" s="84">
        <v>43173</v>
      </c>
      <c r="D131" s="90">
        <v>43298</v>
      </c>
      <c r="E131">
        <v>36</v>
      </c>
      <c r="F131" s="84">
        <v>44926</v>
      </c>
    </row>
    <row r="132" spans="1:6" x14ac:dyDescent="0.35">
      <c r="A132" t="s">
        <v>193</v>
      </c>
      <c r="B132" t="s">
        <v>2</v>
      </c>
      <c r="C132" s="84">
        <v>43173</v>
      </c>
      <c r="D132" s="90">
        <v>43298</v>
      </c>
      <c r="E132">
        <v>36</v>
      </c>
      <c r="F132" s="84">
        <v>44926</v>
      </c>
    </row>
    <row r="133" spans="1:6" x14ac:dyDescent="0.35">
      <c r="A133" t="s">
        <v>194</v>
      </c>
      <c r="B133" t="s">
        <v>2</v>
      </c>
      <c r="C133" s="84">
        <v>43173</v>
      </c>
      <c r="D133" s="90">
        <v>43298</v>
      </c>
      <c r="E133">
        <v>36</v>
      </c>
      <c r="F133" s="84">
        <v>44926</v>
      </c>
    </row>
    <row r="134" spans="1:6" x14ac:dyDescent="0.35">
      <c r="A134" t="s">
        <v>195</v>
      </c>
      <c r="B134" t="s">
        <v>2</v>
      </c>
      <c r="C134" s="84">
        <v>43173</v>
      </c>
      <c r="D134" s="90">
        <v>43298</v>
      </c>
      <c r="E134">
        <v>36</v>
      </c>
      <c r="F134" s="84">
        <v>44926</v>
      </c>
    </row>
    <row r="135" spans="1:6" x14ac:dyDescent="0.35">
      <c r="A135" t="s">
        <v>196</v>
      </c>
      <c r="B135" t="s">
        <v>2</v>
      </c>
      <c r="C135" s="84">
        <v>43173</v>
      </c>
      <c r="D135" s="90">
        <v>43298</v>
      </c>
      <c r="E135">
        <v>36</v>
      </c>
      <c r="F135" s="84">
        <v>44926</v>
      </c>
    </row>
    <row r="136" spans="1:6" x14ac:dyDescent="0.35">
      <c r="A136" t="s">
        <v>197</v>
      </c>
      <c r="B136" t="s">
        <v>2</v>
      </c>
      <c r="C136" s="84">
        <v>43173</v>
      </c>
      <c r="D136" s="90">
        <v>43298</v>
      </c>
      <c r="E136">
        <v>36</v>
      </c>
      <c r="F136" s="84">
        <v>44926</v>
      </c>
    </row>
    <row r="137" spans="1:6" x14ac:dyDescent="0.35">
      <c r="A137" t="s">
        <v>198</v>
      </c>
      <c r="B137" t="s">
        <v>2</v>
      </c>
      <c r="C137" s="84">
        <v>43173</v>
      </c>
      <c r="D137" s="90">
        <v>43298</v>
      </c>
      <c r="E137">
        <v>36</v>
      </c>
      <c r="F137" s="84">
        <v>44926</v>
      </c>
    </row>
    <row r="138" spans="1:6" x14ac:dyDescent="0.35">
      <c r="A138" t="s">
        <v>199</v>
      </c>
      <c r="B138" t="s">
        <v>2</v>
      </c>
      <c r="C138" s="84">
        <v>43173</v>
      </c>
      <c r="D138" s="90">
        <v>43298</v>
      </c>
      <c r="E138">
        <v>36</v>
      </c>
      <c r="F138" s="84">
        <v>44926</v>
      </c>
    </row>
    <row r="139" spans="1:6" x14ac:dyDescent="0.35">
      <c r="A139" t="s">
        <v>200</v>
      </c>
      <c r="B139" t="s">
        <v>2</v>
      </c>
      <c r="C139" s="84">
        <v>43173</v>
      </c>
      <c r="D139" s="90">
        <v>43298</v>
      </c>
      <c r="E139">
        <v>36</v>
      </c>
      <c r="F139" s="84">
        <v>44926</v>
      </c>
    </row>
    <row r="140" spans="1:6" x14ac:dyDescent="0.35">
      <c r="A140" t="s">
        <v>201</v>
      </c>
      <c r="B140" t="s">
        <v>2</v>
      </c>
      <c r="C140" s="84">
        <v>43173</v>
      </c>
      <c r="D140" s="90">
        <v>43298</v>
      </c>
      <c r="E140">
        <v>36</v>
      </c>
      <c r="F140" s="84">
        <v>44926</v>
      </c>
    </row>
    <row r="141" spans="1:6" x14ac:dyDescent="0.35">
      <c r="A141" t="s">
        <v>202</v>
      </c>
      <c r="B141" t="s">
        <v>2</v>
      </c>
      <c r="C141" s="84">
        <v>43173</v>
      </c>
      <c r="D141" s="90">
        <v>43298</v>
      </c>
      <c r="E141">
        <v>36</v>
      </c>
      <c r="F141" s="84">
        <v>44926</v>
      </c>
    </row>
    <row r="142" spans="1:6" x14ac:dyDescent="0.35">
      <c r="A142" t="s">
        <v>203</v>
      </c>
      <c r="B142" t="s">
        <v>2</v>
      </c>
      <c r="C142" s="84">
        <v>43173</v>
      </c>
      <c r="D142" s="90">
        <v>43298</v>
      </c>
      <c r="E142">
        <v>36</v>
      </c>
      <c r="F142" s="84">
        <v>44926</v>
      </c>
    </row>
    <row r="143" spans="1:6" x14ac:dyDescent="0.35">
      <c r="A143" t="s">
        <v>204</v>
      </c>
      <c r="B143" t="s">
        <v>2</v>
      </c>
      <c r="C143" s="84">
        <v>43173</v>
      </c>
      <c r="D143" s="90">
        <v>43298</v>
      </c>
      <c r="E143">
        <v>36</v>
      </c>
      <c r="F143" s="84">
        <v>44926</v>
      </c>
    </row>
    <row r="144" spans="1:6" x14ac:dyDescent="0.35">
      <c r="A144" t="s">
        <v>205</v>
      </c>
      <c r="B144" t="s">
        <v>2</v>
      </c>
      <c r="C144" s="84">
        <v>43173</v>
      </c>
      <c r="D144" s="90">
        <v>43298</v>
      </c>
      <c r="E144">
        <v>36</v>
      </c>
      <c r="F144" s="84">
        <v>44926</v>
      </c>
    </row>
    <row r="145" spans="1:6" x14ac:dyDescent="0.35">
      <c r="A145" t="s">
        <v>206</v>
      </c>
      <c r="B145" t="s">
        <v>2</v>
      </c>
      <c r="C145" s="84">
        <v>43173</v>
      </c>
      <c r="D145" s="90">
        <v>43298</v>
      </c>
      <c r="E145">
        <v>36</v>
      </c>
      <c r="F145" s="84">
        <v>44926</v>
      </c>
    </row>
    <row r="146" spans="1:6" x14ac:dyDescent="0.35">
      <c r="A146" t="s">
        <v>207</v>
      </c>
      <c r="B146" t="s">
        <v>2</v>
      </c>
      <c r="C146" s="84">
        <v>43173</v>
      </c>
      <c r="D146" s="90">
        <v>43298</v>
      </c>
      <c r="E146">
        <v>36</v>
      </c>
      <c r="F146" s="84">
        <v>44926</v>
      </c>
    </row>
    <row r="147" spans="1:6" x14ac:dyDescent="0.35">
      <c r="A147" t="s">
        <v>208</v>
      </c>
      <c r="B147" t="s">
        <v>2</v>
      </c>
      <c r="C147" s="84">
        <v>43173</v>
      </c>
      <c r="D147" s="90">
        <v>43298</v>
      </c>
      <c r="E147">
        <v>36</v>
      </c>
      <c r="F147" s="84">
        <v>44926</v>
      </c>
    </row>
    <row r="148" spans="1:6" x14ac:dyDescent="0.35">
      <c r="A148" t="s">
        <v>209</v>
      </c>
      <c r="B148" t="s">
        <v>2</v>
      </c>
      <c r="C148" s="84">
        <v>43173</v>
      </c>
      <c r="D148" s="90">
        <v>43298</v>
      </c>
      <c r="E148">
        <v>36</v>
      </c>
      <c r="F148" s="84">
        <v>44926</v>
      </c>
    </row>
    <row r="149" spans="1:6" x14ac:dyDescent="0.35">
      <c r="A149" t="s">
        <v>210</v>
      </c>
      <c r="B149" t="s">
        <v>2</v>
      </c>
      <c r="C149" s="84">
        <v>43173</v>
      </c>
      <c r="D149" s="90">
        <v>43298</v>
      </c>
      <c r="E149">
        <v>36</v>
      </c>
      <c r="F149" s="84">
        <v>44926</v>
      </c>
    </row>
    <row r="150" spans="1:6" x14ac:dyDescent="0.35">
      <c r="A150" t="s">
        <v>211</v>
      </c>
      <c r="B150" t="s">
        <v>2</v>
      </c>
      <c r="C150" s="84">
        <v>43173</v>
      </c>
      <c r="D150" s="90">
        <v>43298</v>
      </c>
      <c r="E150">
        <v>36</v>
      </c>
      <c r="F150" s="84">
        <v>44926</v>
      </c>
    </row>
    <row r="151" spans="1:6" x14ac:dyDescent="0.35">
      <c r="A151" t="s">
        <v>212</v>
      </c>
      <c r="B151" t="s">
        <v>2</v>
      </c>
      <c r="C151" s="84">
        <v>43173</v>
      </c>
      <c r="D151" s="90">
        <v>43298</v>
      </c>
      <c r="E151">
        <v>36</v>
      </c>
      <c r="F151" s="84">
        <v>44926</v>
      </c>
    </row>
    <row r="152" spans="1:6" x14ac:dyDescent="0.35">
      <c r="A152" t="s">
        <v>213</v>
      </c>
      <c r="B152" t="s">
        <v>2</v>
      </c>
      <c r="C152" s="84">
        <v>43173</v>
      </c>
      <c r="D152" s="90">
        <v>43298</v>
      </c>
      <c r="E152">
        <v>36</v>
      </c>
      <c r="F152" s="84">
        <v>44926</v>
      </c>
    </row>
    <row r="153" spans="1:6" x14ac:dyDescent="0.35">
      <c r="A153" t="s">
        <v>214</v>
      </c>
      <c r="B153" t="s">
        <v>2</v>
      </c>
      <c r="C153" s="84">
        <v>43173</v>
      </c>
      <c r="D153" s="90">
        <v>43298</v>
      </c>
      <c r="E153">
        <v>36</v>
      </c>
      <c r="F153" s="84">
        <v>44926</v>
      </c>
    </row>
    <row r="154" spans="1:6" x14ac:dyDescent="0.35">
      <c r="A154" t="s">
        <v>215</v>
      </c>
      <c r="B154" t="s">
        <v>2</v>
      </c>
      <c r="C154" s="84">
        <v>43173</v>
      </c>
      <c r="D154" s="90">
        <v>43298</v>
      </c>
      <c r="E154">
        <v>36</v>
      </c>
      <c r="F154" s="84">
        <v>44926</v>
      </c>
    </row>
    <row r="155" spans="1:6" x14ac:dyDescent="0.35">
      <c r="A155" t="s">
        <v>216</v>
      </c>
      <c r="B155" t="s">
        <v>2</v>
      </c>
      <c r="C155" s="84">
        <v>43173</v>
      </c>
      <c r="D155" s="90">
        <v>43298</v>
      </c>
      <c r="E155">
        <v>36</v>
      </c>
      <c r="F155" s="84">
        <v>44926</v>
      </c>
    </row>
    <row r="156" spans="1:6" x14ac:dyDescent="0.35">
      <c r="A156" t="s">
        <v>217</v>
      </c>
      <c r="B156" t="s">
        <v>2</v>
      </c>
      <c r="C156" s="84">
        <v>43173</v>
      </c>
      <c r="D156" s="90">
        <v>43298</v>
      </c>
      <c r="E156">
        <v>36</v>
      </c>
      <c r="F156" s="84">
        <v>44926</v>
      </c>
    </row>
    <row r="157" spans="1:6" x14ac:dyDescent="0.35">
      <c r="A157" t="s">
        <v>218</v>
      </c>
      <c r="B157" t="s">
        <v>2</v>
      </c>
      <c r="C157" s="84">
        <v>43173</v>
      </c>
      <c r="D157" s="90">
        <v>43298</v>
      </c>
      <c r="E157">
        <v>36</v>
      </c>
      <c r="F157" s="84">
        <v>44926</v>
      </c>
    </row>
    <row r="158" spans="1:6" x14ac:dyDescent="0.35">
      <c r="A158" t="s">
        <v>219</v>
      </c>
      <c r="B158" t="s">
        <v>2</v>
      </c>
      <c r="C158" s="84">
        <v>43173</v>
      </c>
      <c r="D158" s="90">
        <v>43298</v>
      </c>
      <c r="E158">
        <v>36</v>
      </c>
      <c r="F158" s="84">
        <v>44926</v>
      </c>
    </row>
    <row r="159" spans="1:6" x14ac:dyDescent="0.35">
      <c r="A159" t="s">
        <v>220</v>
      </c>
      <c r="B159" t="s">
        <v>2</v>
      </c>
      <c r="C159" s="84">
        <v>43173</v>
      </c>
      <c r="D159" s="90">
        <v>43298</v>
      </c>
      <c r="E159">
        <v>36</v>
      </c>
      <c r="F159" s="84">
        <v>44926</v>
      </c>
    </row>
    <row r="160" spans="1:6" x14ac:dyDescent="0.35">
      <c r="A160" t="s">
        <v>221</v>
      </c>
      <c r="B160" t="s">
        <v>2</v>
      </c>
      <c r="C160" s="84">
        <v>43173</v>
      </c>
      <c r="D160" s="90">
        <v>43298</v>
      </c>
      <c r="E160">
        <v>36</v>
      </c>
      <c r="F160" s="84">
        <v>44926</v>
      </c>
    </row>
    <row r="161" spans="1:6" x14ac:dyDescent="0.35">
      <c r="A161" t="s">
        <v>222</v>
      </c>
      <c r="B161" t="s">
        <v>2</v>
      </c>
      <c r="C161" s="84">
        <v>43173</v>
      </c>
      <c r="D161" s="90">
        <v>43298</v>
      </c>
      <c r="E161">
        <v>36</v>
      </c>
      <c r="F161" s="84">
        <v>44926</v>
      </c>
    </row>
    <row r="162" spans="1:6" x14ac:dyDescent="0.35">
      <c r="A162" t="s">
        <v>223</v>
      </c>
      <c r="B162" t="s">
        <v>2</v>
      </c>
      <c r="C162" s="84">
        <v>43173</v>
      </c>
      <c r="D162" s="90">
        <v>43298</v>
      </c>
      <c r="E162">
        <v>36</v>
      </c>
      <c r="F162" s="84">
        <v>44926</v>
      </c>
    </row>
    <row r="163" spans="1:6" x14ac:dyDescent="0.35">
      <c r="A163" t="s">
        <v>224</v>
      </c>
      <c r="B163" t="s">
        <v>2</v>
      </c>
      <c r="C163" s="84">
        <v>43173</v>
      </c>
      <c r="D163" s="90">
        <v>43298</v>
      </c>
      <c r="E163">
        <v>36</v>
      </c>
      <c r="F163" s="84">
        <v>44926</v>
      </c>
    </row>
    <row r="164" spans="1:6" x14ac:dyDescent="0.35">
      <c r="A164" t="s">
        <v>225</v>
      </c>
      <c r="B164" t="s">
        <v>2</v>
      </c>
      <c r="C164" s="84">
        <v>43173</v>
      </c>
      <c r="D164" s="90">
        <v>43298</v>
      </c>
      <c r="E164">
        <v>36</v>
      </c>
      <c r="F164" s="84">
        <v>44926</v>
      </c>
    </row>
    <row r="165" spans="1:6" x14ac:dyDescent="0.35">
      <c r="A165" t="s">
        <v>226</v>
      </c>
      <c r="B165" t="s">
        <v>2</v>
      </c>
      <c r="C165" s="84">
        <v>43173</v>
      </c>
      <c r="D165" s="90">
        <v>43298</v>
      </c>
      <c r="E165">
        <v>36</v>
      </c>
      <c r="F165" s="84">
        <v>44926</v>
      </c>
    </row>
    <row r="166" spans="1:6" x14ac:dyDescent="0.35">
      <c r="A166" t="s">
        <v>227</v>
      </c>
      <c r="B166" t="s">
        <v>2</v>
      </c>
      <c r="C166" s="84">
        <v>43173</v>
      </c>
      <c r="D166" s="90">
        <v>43298</v>
      </c>
      <c r="E166">
        <v>36</v>
      </c>
      <c r="F166" s="84">
        <v>44926</v>
      </c>
    </row>
    <row r="167" spans="1:6" x14ac:dyDescent="0.35">
      <c r="A167" t="s">
        <v>228</v>
      </c>
      <c r="B167" t="s">
        <v>2</v>
      </c>
      <c r="C167" s="84">
        <v>43173</v>
      </c>
      <c r="D167" s="90">
        <v>43298</v>
      </c>
      <c r="E167">
        <v>36</v>
      </c>
      <c r="F167" s="84">
        <v>44926</v>
      </c>
    </row>
    <row r="168" spans="1:6" x14ac:dyDescent="0.35">
      <c r="A168" t="s">
        <v>229</v>
      </c>
      <c r="B168" t="s">
        <v>2</v>
      </c>
      <c r="C168" s="84">
        <v>43173</v>
      </c>
      <c r="D168" s="90">
        <v>43298</v>
      </c>
      <c r="E168">
        <v>36</v>
      </c>
      <c r="F168" s="84">
        <v>44926</v>
      </c>
    </row>
    <row r="169" spans="1:6" x14ac:dyDescent="0.35">
      <c r="A169" t="s">
        <v>230</v>
      </c>
      <c r="B169" t="s">
        <v>2</v>
      </c>
      <c r="C169" s="84">
        <v>43173</v>
      </c>
      <c r="D169" s="90">
        <v>43298</v>
      </c>
      <c r="E169">
        <v>36</v>
      </c>
      <c r="F169" s="84">
        <v>44926</v>
      </c>
    </row>
    <row r="170" spans="1:6" x14ac:dyDescent="0.35">
      <c r="A170" t="s">
        <v>231</v>
      </c>
      <c r="B170" t="s">
        <v>2</v>
      </c>
      <c r="C170" s="84">
        <v>43173</v>
      </c>
      <c r="D170" s="90">
        <v>43298</v>
      </c>
      <c r="E170">
        <v>36</v>
      </c>
      <c r="F170" s="84">
        <v>44926</v>
      </c>
    </row>
    <row r="171" spans="1:6" x14ac:dyDescent="0.35">
      <c r="A171" t="s">
        <v>232</v>
      </c>
      <c r="B171" t="s">
        <v>2</v>
      </c>
      <c r="C171" s="84">
        <v>43173</v>
      </c>
      <c r="D171" s="90">
        <v>43298</v>
      </c>
      <c r="E171">
        <v>36</v>
      </c>
      <c r="F171" s="84">
        <v>44926</v>
      </c>
    </row>
    <row r="172" spans="1:6" x14ac:dyDescent="0.35">
      <c r="A172" t="s">
        <v>233</v>
      </c>
      <c r="B172" t="s">
        <v>2</v>
      </c>
      <c r="C172" s="84">
        <v>43173</v>
      </c>
      <c r="D172" s="90">
        <v>43298</v>
      </c>
      <c r="E172">
        <v>36</v>
      </c>
      <c r="F172" s="84">
        <v>44926</v>
      </c>
    </row>
    <row r="173" spans="1:6" x14ac:dyDescent="0.35">
      <c r="A173" t="s">
        <v>234</v>
      </c>
      <c r="B173" t="s">
        <v>2</v>
      </c>
      <c r="C173" s="84">
        <v>43173</v>
      </c>
      <c r="D173" s="90">
        <v>43298</v>
      </c>
      <c r="E173">
        <v>36</v>
      </c>
      <c r="F173" s="84">
        <v>44926</v>
      </c>
    </row>
    <row r="174" spans="1:6" x14ac:dyDescent="0.35">
      <c r="A174" t="s">
        <v>235</v>
      </c>
      <c r="B174" t="s">
        <v>2</v>
      </c>
      <c r="C174" s="84">
        <v>43173</v>
      </c>
      <c r="D174" s="90">
        <v>43298</v>
      </c>
      <c r="E174">
        <v>36</v>
      </c>
      <c r="F174" s="84">
        <v>44926</v>
      </c>
    </row>
    <row r="175" spans="1:6" x14ac:dyDescent="0.35">
      <c r="A175" t="s">
        <v>236</v>
      </c>
      <c r="B175" t="s">
        <v>2</v>
      </c>
      <c r="C175" s="84">
        <v>43173</v>
      </c>
      <c r="D175" s="90">
        <v>43298</v>
      </c>
      <c r="E175">
        <v>36</v>
      </c>
      <c r="F175" s="84">
        <v>44926</v>
      </c>
    </row>
    <row r="176" spans="1:6" x14ac:dyDescent="0.35">
      <c r="A176" t="s">
        <v>237</v>
      </c>
      <c r="B176" t="s">
        <v>2</v>
      </c>
      <c r="C176" s="84">
        <v>43173</v>
      </c>
      <c r="D176" s="90">
        <v>43298</v>
      </c>
      <c r="E176">
        <v>36</v>
      </c>
      <c r="F176" s="84">
        <v>44926</v>
      </c>
    </row>
    <row r="177" spans="1:6" x14ac:dyDescent="0.35">
      <c r="A177" t="s">
        <v>238</v>
      </c>
      <c r="B177" t="s">
        <v>2</v>
      </c>
      <c r="C177" s="84">
        <v>43173</v>
      </c>
      <c r="D177" s="90">
        <v>43298</v>
      </c>
      <c r="E177">
        <v>36</v>
      </c>
      <c r="F177" s="84">
        <v>44926</v>
      </c>
    </row>
    <row r="178" spans="1:6" x14ac:dyDescent="0.35">
      <c r="A178" t="s">
        <v>239</v>
      </c>
      <c r="B178" t="s">
        <v>2</v>
      </c>
      <c r="C178" s="84">
        <v>43173</v>
      </c>
      <c r="D178" s="90">
        <v>43298</v>
      </c>
      <c r="E178">
        <v>36</v>
      </c>
      <c r="F178" s="84">
        <v>44926</v>
      </c>
    </row>
    <row r="179" spans="1:6" x14ac:dyDescent="0.35">
      <c r="A179" t="s">
        <v>240</v>
      </c>
      <c r="B179" t="s">
        <v>2</v>
      </c>
      <c r="C179" s="84">
        <v>43173</v>
      </c>
      <c r="D179" s="90">
        <v>43298</v>
      </c>
      <c r="E179">
        <v>36</v>
      </c>
      <c r="F179" s="84">
        <v>44926</v>
      </c>
    </row>
    <row r="180" spans="1:6" x14ac:dyDescent="0.35">
      <c r="A180" t="s">
        <v>241</v>
      </c>
      <c r="B180" t="s">
        <v>2</v>
      </c>
      <c r="C180" s="84">
        <v>43173</v>
      </c>
      <c r="D180" s="90">
        <v>43298</v>
      </c>
      <c r="E180">
        <v>36</v>
      </c>
      <c r="F180" s="84">
        <v>44926</v>
      </c>
    </row>
    <row r="181" spans="1:6" x14ac:dyDescent="0.35">
      <c r="A181" t="s">
        <v>242</v>
      </c>
      <c r="B181" t="s">
        <v>2</v>
      </c>
      <c r="C181" s="84">
        <v>43173</v>
      </c>
      <c r="D181" s="90">
        <v>43298</v>
      </c>
      <c r="E181">
        <v>36</v>
      </c>
      <c r="F181" s="84">
        <v>44926</v>
      </c>
    </row>
    <row r="182" spans="1:6" x14ac:dyDescent="0.35">
      <c r="A182" t="s">
        <v>243</v>
      </c>
      <c r="B182" t="s">
        <v>2</v>
      </c>
      <c r="C182" s="84">
        <v>43173</v>
      </c>
      <c r="D182" s="90">
        <v>43298</v>
      </c>
      <c r="E182">
        <v>36</v>
      </c>
      <c r="F182" s="84">
        <v>44926</v>
      </c>
    </row>
    <row r="183" spans="1:6" x14ac:dyDescent="0.35">
      <c r="A183" t="s">
        <v>244</v>
      </c>
      <c r="B183" t="s">
        <v>2</v>
      </c>
      <c r="C183" s="84">
        <v>43173</v>
      </c>
      <c r="D183" s="90">
        <v>43298</v>
      </c>
      <c r="E183">
        <v>36</v>
      </c>
      <c r="F183" s="84">
        <v>44926</v>
      </c>
    </row>
    <row r="184" spans="1:6" x14ac:dyDescent="0.35">
      <c r="A184" t="s">
        <v>245</v>
      </c>
      <c r="B184" t="s">
        <v>2</v>
      </c>
      <c r="C184" s="84">
        <v>43173</v>
      </c>
      <c r="D184" s="90">
        <v>43298</v>
      </c>
      <c r="E184">
        <v>36</v>
      </c>
      <c r="F184" s="84">
        <v>44926</v>
      </c>
    </row>
    <row r="185" spans="1:6" x14ac:dyDescent="0.35">
      <c r="A185" t="s">
        <v>246</v>
      </c>
      <c r="B185" t="s">
        <v>2</v>
      </c>
      <c r="C185" s="84">
        <v>43173</v>
      </c>
      <c r="D185" s="90">
        <v>43298</v>
      </c>
      <c r="E185">
        <v>36</v>
      </c>
      <c r="F185" s="84">
        <v>44926</v>
      </c>
    </row>
    <row r="186" spans="1:6" x14ac:dyDescent="0.35">
      <c r="A186" t="s">
        <v>247</v>
      </c>
      <c r="B186" t="s">
        <v>2</v>
      </c>
      <c r="C186" s="84">
        <v>43173</v>
      </c>
      <c r="D186" s="90">
        <v>43298</v>
      </c>
      <c r="E186">
        <v>36</v>
      </c>
      <c r="F186" s="84">
        <v>44926</v>
      </c>
    </row>
    <row r="187" spans="1:6" x14ac:dyDescent="0.35">
      <c r="A187" t="s">
        <v>248</v>
      </c>
      <c r="B187" t="s">
        <v>2</v>
      </c>
      <c r="C187" s="84">
        <v>43173</v>
      </c>
      <c r="D187" s="90">
        <v>43298</v>
      </c>
      <c r="E187">
        <v>36</v>
      </c>
      <c r="F187" s="84">
        <v>44926</v>
      </c>
    </row>
    <row r="188" spans="1:6" x14ac:dyDescent="0.35">
      <c r="A188" t="s">
        <v>249</v>
      </c>
      <c r="B188" t="s">
        <v>2</v>
      </c>
      <c r="C188" s="84">
        <v>43173</v>
      </c>
      <c r="D188" s="90">
        <v>43298</v>
      </c>
      <c r="E188">
        <v>36</v>
      </c>
      <c r="F188" s="84">
        <v>44926</v>
      </c>
    </row>
    <row r="189" spans="1:6" x14ac:dyDescent="0.35">
      <c r="A189" t="s">
        <v>250</v>
      </c>
      <c r="B189" t="s">
        <v>2</v>
      </c>
      <c r="C189" s="84">
        <v>43173</v>
      </c>
      <c r="D189" s="90">
        <v>43298</v>
      </c>
      <c r="E189">
        <v>36</v>
      </c>
      <c r="F189" s="84">
        <v>44926</v>
      </c>
    </row>
    <row r="190" spans="1:6" x14ac:dyDescent="0.35">
      <c r="A190" t="s">
        <v>251</v>
      </c>
      <c r="B190" t="s">
        <v>2</v>
      </c>
      <c r="C190" s="84">
        <v>43173</v>
      </c>
      <c r="D190" s="90">
        <v>43298</v>
      </c>
      <c r="E190">
        <v>36</v>
      </c>
      <c r="F190" s="84">
        <v>44926</v>
      </c>
    </row>
    <row r="191" spans="1:6" x14ac:dyDescent="0.35">
      <c r="A191" t="s">
        <v>252</v>
      </c>
      <c r="B191" t="s">
        <v>2</v>
      </c>
      <c r="C191" s="84">
        <v>43173</v>
      </c>
      <c r="D191" s="90">
        <v>43298</v>
      </c>
      <c r="E191">
        <v>36</v>
      </c>
      <c r="F191" s="84">
        <v>44926</v>
      </c>
    </row>
    <row r="192" spans="1:6" x14ac:dyDescent="0.35">
      <c r="A192" t="s">
        <v>253</v>
      </c>
      <c r="B192" t="s">
        <v>2</v>
      </c>
      <c r="C192" s="84">
        <v>43173</v>
      </c>
      <c r="D192" s="90">
        <v>43298</v>
      </c>
      <c r="E192">
        <v>36</v>
      </c>
      <c r="F192" s="84">
        <v>44926</v>
      </c>
    </row>
    <row r="193" spans="1:6" x14ac:dyDescent="0.35">
      <c r="A193" t="s">
        <v>254</v>
      </c>
      <c r="B193" t="s">
        <v>2</v>
      </c>
      <c r="C193" s="84">
        <v>43173</v>
      </c>
      <c r="D193" s="90">
        <v>43298</v>
      </c>
      <c r="E193">
        <v>36</v>
      </c>
      <c r="F193" s="84">
        <v>44926</v>
      </c>
    </row>
    <row r="194" spans="1:6" x14ac:dyDescent="0.35">
      <c r="A194" t="s">
        <v>255</v>
      </c>
      <c r="B194" t="s">
        <v>2</v>
      </c>
      <c r="C194" s="84">
        <v>43173</v>
      </c>
      <c r="D194" s="90">
        <v>43298</v>
      </c>
      <c r="E194">
        <v>36</v>
      </c>
      <c r="F194" s="84">
        <v>44926</v>
      </c>
    </row>
    <row r="195" spans="1:6" x14ac:dyDescent="0.35">
      <c r="A195" t="s">
        <v>256</v>
      </c>
      <c r="B195" t="s">
        <v>2</v>
      </c>
      <c r="C195" s="84">
        <v>43173</v>
      </c>
      <c r="D195" s="90">
        <v>43298</v>
      </c>
      <c r="E195">
        <v>36</v>
      </c>
      <c r="F195" s="84">
        <v>44926</v>
      </c>
    </row>
    <row r="196" spans="1:6" x14ac:dyDescent="0.35">
      <c r="A196" t="s">
        <v>257</v>
      </c>
      <c r="B196" t="s">
        <v>2</v>
      </c>
      <c r="C196" s="84">
        <v>43173</v>
      </c>
      <c r="D196" s="90">
        <v>43298</v>
      </c>
      <c r="E196">
        <v>36</v>
      </c>
      <c r="F196" s="84">
        <v>44926</v>
      </c>
    </row>
    <row r="197" spans="1:6" x14ac:dyDescent="0.35">
      <c r="A197" t="s">
        <v>258</v>
      </c>
      <c r="B197" t="s">
        <v>2</v>
      </c>
      <c r="C197" s="84">
        <v>43173</v>
      </c>
      <c r="D197" s="90">
        <v>43298</v>
      </c>
      <c r="E197">
        <v>36</v>
      </c>
      <c r="F197" s="84">
        <v>44926</v>
      </c>
    </row>
    <row r="198" spans="1:6" x14ac:dyDescent="0.35">
      <c r="A198" t="s">
        <v>259</v>
      </c>
      <c r="B198" t="s">
        <v>2</v>
      </c>
      <c r="C198" s="84">
        <v>43173</v>
      </c>
      <c r="D198" s="90">
        <v>43298</v>
      </c>
      <c r="E198">
        <v>36</v>
      </c>
      <c r="F198" s="84">
        <v>44926</v>
      </c>
    </row>
    <row r="199" spans="1:6" x14ac:dyDescent="0.35">
      <c r="A199" t="s">
        <v>260</v>
      </c>
      <c r="B199" t="s">
        <v>2</v>
      </c>
      <c r="C199" s="84">
        <v>43173</v>
      </c>
      <c r="D199" s="90">
        <v>43298</v>
      </c>
      <c r="E199">
        <v>36</v>
      </c>
      <c r="F199" s="84">
        <v>44926</v>
      </c>
    </row>
    <row r="200" spans="1:6" x14ac:dyDescent="0.35">
      <c r="A200" t="s">
        <v>261</v>
      </c>
      <c r="B200" t="s">
        <v>2</v>
      </c>
      <c r="C200" s="84">
        <v>43173</v>
      </c>
      <c r="D200" s="90">
        <v>43298</v>
      </c>
      <c r="E200">
        <v>36</v>
      </c>
      <c r="F200" s="84">
        <v>44926</v>
      </c>
    </row>
    <row r="201" spans="1:6" x14ac:dyDescent="0.35">
      <c r="A201" t="s">
        <v>262</v>
      </c>
      <c r="B201" t="s">
        <v>529</v>
      </c>
      <c r="C201" s="84">
        <v>43651</v>
      </c>
      <c r="D201" s="90">
        <v>43725</v>
      </c>
      <c r="E201">
        <v>48</v>
      </c>
      <c r="F201" s="84">
        <v>44926</v>
      </c>
    </row>
    <row r="202" spans="1:6" x14ac:dyDescent="0.35">
      <c r="A202" t="s">
        <v>263</v>
      </c>
      <c r="B202" t="s">
        <v>529</v>
      </c>
      <c r="C202" s="84">
        <v>43651</v>
      </c>
      <c r="D202" s="90">
        <v>43725</v>
      </c>
      <c r="E202">
        <v>48</v>
      </c>
      <c r="F202" s="84">
        <v>44926</v>
      </c>
    </row>
    <row r="203" spans="1:6" x14ac:dyDescent="0.35">
      <c r="A203" t="s">
        <v>264</v>
      </c>
      <c r="B203" t="s">
        <v>529</v>
      </c>
      <c r="C203" s="84">
        <v>43651</v>
      </c>
      <c r="D203" s="90">
        <v>43725</v>
      </c>
      <c r="E203">
        <v>48</v>
      </c>
      <c r="F203" s="84">
        <v>44926</v>
      </c>
    </row>
    <row r="204" spans="1:6" x14ac:dyDescent="0.35">
      <c r="A204" t="s">
        <v>265</v>
      </c>
      <c r="B204" t="s">
        <v>529</v>
      </c>
      <c r="C204" s="84">
        <v>43651</v>
      </c>
      <c r="D204" s="90">
        <v>43725</v>
      </c>
      <c r="E204">
        <v>48</v>
      </c>
      <c r="F204" s="84">
        <v>44926</v>
      </c>
    </row>
    <row r="205" spans="1:6" x14ac:dyDescent="0.35">
      <c r="A205" t="s">
        <v>266</v>
      </c>
      <c r="B205" t="s">
        <v>529</v>
      </c>
      <c r="C205" s="84">
        <v>43651</v>
      </c>
      <c r="D205" s="90">
        <v>43725</v>
      </c>
      <c r="E205">
        <v>48</v>
      </c>
      <c r="F205" s="84">
        <v>44926</v>
      </c>
    </row>
    <row r="206" spans="1:6" x14ac:dyDescent="0.35">
      <c r="A206" t="s">
        <v>267</v>
      </c>
      <c r="B206" t="s">
        <v>529</v>
      </c>
      <c r="C206" s="84">
        <v>43651</v>
      </c>
      <c r="D206" s="90">
        <v>43725</v>
      </c>
      <c r="E206">
        <v>48</v>
      </c>
      <c r="F206" s="84">
        <v>44926</v>
      </c>
    </row>
    <row r="207" spans="1:6" x14ac:dyDescent="0.35">
      <c r="A207" t="s">
        <v>268</v>
      </c>
      <c r="B207" t="s">
        <v>529</v>
      </c>
      <c r="C207" s="84">
        <v>43651</v>
      </c>
      <c r="D207" s="90">
        <v>43725</v>
      </c>
      <c r="E207">
        <v>48</v>
      </c>
      <c r="F207" s="84">
        <v>44926</v>
      </c>
    </row>
    <row r="208" spans="1:6" x14ac:dyDescent="0.35">
      <c r="A208" t="s">
        <v>269</v>
      </c>
      <c r="B208" t="s">
        <v>529</v>
      </c>
      <c r="C208" s="84">
        <v>43651</v>
      </c>
      <c r="D208" s="90">
        <v>43725</v>
      </c>
      <c r="E208">
        <v>48</v>
      </c>
      <c r="F208" s="84">
        <v>44926</v>
      </c>
    </row>
    <row r="209" spans="1:6" x14ac:dyDescent="0.35">
      <c r="A209" t="s">
        <v>270</v>
      </c>
      <c r="B209" t="s">
        <v>529</v>
      </c>
      <c r="C209" s="84">
        <v>43651</v>
      </c>
      <c r="D209" s="90">
        <v>43725</v>
      </c>
      <c r="E209">
        <v>48</v>
      </c>
      <c r="F209" s="84">
        <v>44926</v>
      </c>
    </row>
    <row r="210" spans="1:6" x14ac:dyDescent="0.35">
      <c r="A210" t="s">
        <v>271</v>
      </c>
      <c r="B210" t="s">
        <v>529</v>
      </c>
      <c r="C210" s="84">
        <v>43651</v>
      </c>
      <c r="D210" s="90">
        <v>43725</v>
      </c>
      <c r="E210">
        <v>48</v>
      </c>
      <c r="F210" s="84">
        <v>44926</v>
      </c>
    </row>
    <row r="211" spans="1:6" x14ac:dyDescent="0.35">
      <c r="A211" t="s">
        <v>272</v>
      </c>
      <c r="B211" t="s">
        <v>529</v>
      </c>
      <c r="C211" s="84">
        <v>43651</v>
      </c>
      <c r="D211" s="90">
        <v>43725</v>
      </c>
      <c r="E211">
        <v>48</v>
      </c>
      <c r="F211" s="84">
        <v>44926</v>
      </c>
    </row>
    <row r="212" spans="1:6" x14ac:dyDescent="0.35">
      <c r="A212" t="s">
        <v>273</v>
      </c>
      <c r="B212" t="s">
        <v>529</v>
      </c>
      <c r="C212" s="84">
        <v>43651</v>
      </c>
      <c r="D212" s="90">
        <v>43725</v>
      </c>
      <c r="E212">
        <v>48</v>
      </c>
      <c r="F212" s="84">
        <v>44926</v>
      </c>
    </row>
    <row r="213" spans="1:6" x14ac:dyDescent="0.35">
      <c r="A213" t="s">
        <v>274</v>
      </c>
      <c r="B213" t="s">
        <v>529</v>
      </c>
      <c r="C213" s="84">
        <v>43651</v>
      </c>
      <c r="D213" s="90">
        <v>43725</v>
      </c>
      <c r="E213">
        <v>48</v>
      </c>
      <c r="F213" s="84">
        <v>44926</v>
      </c>
    </row>
    <row r="214" spans="1:6" x14ac:dyDescent="0.35">
      <c r="A214" t="s">
        <v>275</v>
      </c>
      <c r="B214" t="s">
        <v>529</v>
      </c>
      <c r="C214" s="84">
        <v>43651</v>
      </c>
      <c r="D214" s="90">
        <v>43725</v>
      </c>
      <c r="E214">
        <v>48</v>
      </c>
      <c r="F214" s="84">
        <v>44926</v>
      </c>
    </row>
    <row r="215" spans="1:6" x14ac:dyDescent="0.35">
      <c r="A215" t="s">
        <v>276</v>
      </c>
      <c r="B215" t="s">
        <v>529</v>
      </c>
      <c r="C215" s="84">
        <v>43651</v>
      </c>
      <c r="D215" s="90">
        <v>43725</v>
      </c>
      <c r="E215">
        <v>48</v>
      </c>
      <c r="F215" s="84">
        <v>44926</v>
      </c>
    </row>
    <row r="216" spans="1:6" x14ac:dyDescent="0.35">
      <c r="A216" t="s">
        <v>277</v>
      </c>
      <c r="B216" t="s">
        <v>529</v>
      </c>
      <c r="C216" s="84">
        <v>43651</v>
      </c>
      <c r="D216" s="90">
        <v>43725</v>
      </c>
      <c r="E216">
        <v>48</v>
      </c>
      <c r="F216" s="84">
        <v>44926</v>
      </c>
    </row>
    <row r="217" spans="1:6" x14ac:dyDescent="0.35">
      <c r="A217" t="s">
        <v>278</v>
      </c>
      <c r="B217" t="s">
        <v>529</v>
      </c>
      <c r="C217" s="84">
        <v>43651</v>
      </c>
      <c r="D217" s="90">
        <v>43725</v>
      </c>
      <c r="E217">
        <v>48</v>
      </c>
      <c r="F217" s="84">
        <v>44926</v>
      </c>
    </row>
    <row r="218" spans="1:6" x14ac:dyDescent="0.35">
      <c r="A218" t="s">
        <v>279</v>
      </c>
      <c r="B218" t="s">
        <v>529</v>
      </c>
      <c r="C218" s="84">
        <v>43651</v>
      </c>
      <c r="D218" s="90">
        <v>43725</v>
      </c>
      <c r="E218">
        <v>48</v>
      </c>
      <c r="F218" s="84">
        <v>44926</v>
      </c>
    </row>
    <row r="219" spans="1:6" x14ac:dyDescent="0.35">
      <c r="A219" t="s">
        <v>280</v>
      </c>
      <c r="B219" t="s">
        <v>529</v>
      </c>
      <c r="C219" s="84">
        <v>43651</v>
      </c>
      <c r="D219" s="90">
        <v>43725</v>
      </c>
      <c r="E219">
        <v>48</v>
      </c>
      <c r="F219" s="84">
        <v>44926</v>
      </c>
    </row>
    <row r="220" spans="1:6" x14ac:dyDescent="0.35">
      <c r="A220" t="s">
        <v>281</v>
      </c>
      <c r="B220" t="s">
        <v>529</v>
      </c>
      <c r="C220" s="84">
        <v>43651</v>
      </c>
      <c r="D220" s="90">
        <v>43725</v>
      </c>
      <c r="E220">
        <v>48</v>
      </c>
      <c r="F220" s="84">
        <v>44926</v>
      </c>
    </row>
    <row r="221" spans="1:6" x14ac:dyDescent="0.35">
      <c r="A221" t="s">
        <v>282</v>
      </c>
      <c r="B221" t="s">
        <v>529</v>
      </c>
      <c r="C221" s="84">
        <v>43651</v>
      </c>
      <c r="D221" s="90">
        <v>43725</v>
      </c>
      <c r="E221">
        <v>48</v>
      </c>
      <c r="F221" s="84">
        <v>44926</v>
      </c>
    </row>
    <row r="222" spans="1:6" x14ac:dyDescent="0.35">
      <c r="A222" t="s">
        <v>283</v>
      </c>
      <c r="B222" t="s">
        <v>529</v>
      </c>
      <c r="C222" s="84">
        <v>43651</v>
      </c>
      <c r="D222" s="90">
        <v>43725</v>
      </c>
      <c r="E222">
        <v>48</v>
      </c>
      <c r="F222" s="84">
        <v>44926</v>
      </c>
    </row>
    <row r="223" spans="1:6" x14ac:dyDescent="0.35">
      <c r="A223" t="s">
        <v>284</v>
      </c>
      <c r="B223" t="s">
        <v>529</v>
      </c>
      <c r="C223" s="84">
        <v>43651</v>
      </c>
      <c r="D223" s="90">
        <v>43725</v>
      </c>
      <c r="E223">
        <v>48</v>
      </c>
      <c r="F223" s="84">
        <v>44926</v>
      </c>
    </row>
    <row r="224" spans="1:6" x14ac:dyDescent="0.35">
      <c r="A224" t="s">
        <v>285</v>
      </c>
      <c r="B224" t="s">
        <v>529</v>
      </c>
      <c r="C224" s="84">
        <v>43651</v>
      </c>
      <c r="D224" s="90">
        <v>43725</v>
      </c>
      <c r="E224">
        <v>48</v>
      </c>
      <c r="F224" s="84">
        <v>44926</v>
      </c>
    </row>
    <row r="225" spans="1:6" x14ac:dyDescent="0.35">
      <c r="A225" t="s">
        <v>286</v>
      </c>
      <c r="B225" t="s">
        <v>529</v>
      </c>
      <c r="C225" s="84">
        <v>43651</v>
      </c>
      <c r="D225" s="90">
        <v>43725</v>
      </c>
      <c r="E225">
        <v>48</v>
      </c>
      <c r="F225" s="84">
        <v>44926</v>
      </c>
    </row>
    <row r="226" spans="1:6" x14ac:dyDescent="0.35">
      <c r="A226" t="s">
        <v>287</v>
      </c>
      <c r="B226" t="s">
        <v>529</v>
      </c>
      <c r="C226" s="84">
        <v>43651</v>
      </c>
      <c r="D226" s="90">
        <v>43725</v>
      </c>
      <c r="E226">
        <v>48</v>
      </c>
      <c r="F226" s="84">
        <v>44926</v>
      </c>
    </row>
    <row r="227" spans="1:6" x14ac:dyDescent="0.35">
      <c r="A227" t="s">
        <v>288</v>
      </c>
      <c r="B227" t="s">
        <v>529</v>
      </c>
      <c r="C227" s="84">
        <v>43651</v>
      </c>
      <c r="D227" s="90">
        <v>43725</v>
      </c>
      <c r="E227">
        <v>48</v>
      </c>
      <c r="F227" s="84">
        <v>44926</v>
      </c>
    </row>
    <row r="228" spans="1:6" x14ac:dyDescent="0.35">
      <c r="A228" t="s">
        <v>289</v>
      </c>
      <c r="B228" t="s">
        <v>529</v>
      </c>
      <c r="C228" s="84">
        <v>43651</v>
      </c>
      <c r="D228" s="90">
        <v>43725</v>
      </c>
      <c r="E228">
        <v>48</v>
      </c>
      <c r="F228" s="84">
        <v>44926</v>
      </c>
    </row>
    <row r="229" spans="1:6" x14ac:dyDescent="0.35">
      <c r="A229" t="s">
        <v>290</v>
      </c>
      <c r="B229" t="s">
        <v>529</v>
      </c>
      <c r="C229" s="84">
        <v>43651</v>
      </c>
      <c r="D229" s="90">
        <v>43725</v>
      </c>
      <c r="E229">
        <v>48</v>
      </c>
      <c r="F229" s="84">
        <v>44926</v>
      </c>
    </row>
    <row r="230" spans="1:6" x14ac:dyDescent="0.35">
      <c r="A230" t="s">
        <v>291</v>
      </c>
      <c r="B230" t="s">
        <v>529</v>
      </c>
      <c r="C230" s="84">
        <v>43651</v>
      </c>
      <c r="D230" s="90">
        <v>43725</v>
      </c>
      <c r="E230">
        <v>48</v>
      </c>
      <c r="F230" s="84">
        <v>44926</v>
      </c>
    </row>
    <row r="231" spans="1:6" x14ac:dyDescent="0.35">
      <c r="A231" t="s">
        <v>292</v>
      </c>
      <c r="B231" t="s">
        <v>529</v>
      </c>
      <c r="C231" s="84">
        <v>43651</v>
      </c>
      <c r="D231" s="90">
        <v>43725</v>
      </c>
      <c r="E231">
        <v>48</v>
      </c>
      <c r="F231" s="84">
        <v>44926</v>
      </c>
    </row>
    <row r="232" spans="1:6" x14ac:dyDescent="0.35">
      <c r="A232" t="s">
        <v>293</v>
      </c>
      <c r="B232" t="s">
        <v>529</v>
      </c>
      <c r="C232" s="84">
        <v>43651</v>
      </c>
      <c r="D232" s="90">
        <v>43725</v>
      </c>
      <c r="E232">
        <v>48</v>
      </c>
      <c r="F232" s="84">
        <v>44926</v>
      </c>
    </row>
    <row r="233" spans="1:6" x14ac:dyDescent="0.35">
      <c r="A233" t="s">
        <v>294</v>
      </c>
      <c r="B233" t="s">
        <v>529</v>
      </c>
      <c r="C233" s="84">
        <v>43651</v>
      </c>
      <c r="D233" s="90">
        <v>43725</v>
      </c>
      <c r="E233">
        <v>48</v>
      </c>
      <c r="F233" s="84">
        <v>44926</v>
      </c>
    </row>
    <row r="234" spans="1:6" x14ac:dyDescent="0.35">
      <c r="A234" t="s">
        <v>295</v>
      </c>
      <c r="B234" t="s">
        <v>529</v>
      </c>
      <c r="C234" s="84">
        <v>43651</v>
      </c>
      <c r="D234" s="90">
        <v>43725</v>
      </c>
      <c r="E234">
        <v>48</v>
      </c>
      <c r="F234" s="84">
        <v>44926</v>
      </c>
    </row>
    <row r="235" spans="1:6" x14ac:dyDescent="0.35">
      <c r="A235" t="s">
        <v>296</v>
      </c>
      <c r="B235" t="s">
        <v>529</v>
      </c>
      <c r="C235" s="84">
        <v>43651</v>
      </c>
      <c r="D235" s="90">
        <v>43725</v>
      </c>
      <c r="E235">
        <v>48</v>
      </c>
      <c r="F235" s="84">
        <v>44926</v>
      </c>
    </row>
    <row r="236" spans="1:6" x14ac:dyDescent="0.35">
      <c r="A236" t="s">
        <v>297</v>
      </c>
      <c r="B236" t="s">
        <v>529</v>
      </c>
      <c r="C236" s="84">
        <v>43651</v>
      </c>
      <c r="D236" s="90">
        <v>43725</v>
      </c>
      <c r="E236">
        <v>48</v>
      </c>
      <c r="F236" s="84">
        <v>44926</v>
      </c>
    </row>
    <row r="237" spans="1:6" x14ac:dyDescent="0.35">
      <c r="A237" t="s">
        <v>298</v>
      </c>
      <c r="B237" t="s">
        <v>529</v>
      </c>
      <c r="C237" s="84">
        <v>43651</v>
      </c>
      <c r="D237" s="90">
        <v>43725</v>
      </c>
      <c r="E237">
        <v>48</v>
      </c>
      <c r="F237" s="84">
        <v>44926</v>
      </c>
    </row>
    <row r="238" spans="1:6" x14ac:dyDescent="0.35">
      <c r="A238" t="s">
        <v>299</v>
      </c>
      <c r="B238" t="s">
        <v>529</v>
      </c>
      <c r="C238" s="84">
        <v>43651</v>
      </c>
      <c r="D238" s="90">
        <v>43725</v>
      </c>
      <c r="E238">
        <v>48</v>
      </c>
      <c r="F238" s="84">
        <v>44926</v>
      </c>
    </row>
    <row r="239" spans="1:6" x14ac:dyDescent="0.35">
      <c r="A239" t="s">
        <v>300</v>
      </c>
      <c r="B239" t="s">
        <v>529</v>
      </c>
      <c r="C239" s="84">
        <v>43651</v>
      </c>
      <c r="D239" s="90">
        <v>43725</v>
      </c>
      <c r="E239">
        <v>48</v>
      </c>
      <c r="F239" s="84">
        <v>44926</v>
      </c>
    </row>
    <row r="240" spans="1:6" x14ac:dyDescent="0.35">
      <c r="A240" t="s">
        <v>301</v>
      </c>
      <c r="B240" t="s">
        <v>529</v>
      </c>
      <c r="C240" s="84">
        <v>43651</v>
      </c>
      <c r="D240" s="90">
        <v>43725</v>
      </c>
      <c r="E240">
        <v>48</v>
      </c>
      <c r="F240" s="84">
        <v>44926</v>
      </c>
    </row>
    <row r="241" spans="1:6" x14ac:dyDescent="0.35">
      <c r="A241" t="s">
        <v>302</v>
      </c>
      <c r="B241" t="s">
        <v>529</v>
      </c>
      <c r="C241" s="84">
        <v>43651</v>
      </c>
      <c r="D241" s="90">
        <v>43725</v>
      </c>
      <c r="E241">
        <v>48</v>
      </c>
      <c r="F241" s="84">
        <v>44926</v>
      </c>
    </row>
    <row r="242" spans="1:6" x14ac:dyDescent="0.35">
      <c r="A242" t="s">
        <v>303</v>
      </c>
      <c r="B242" t="s">
        <v>529</v>
      </c>
      <c r="C242" s="84">
        <v>43651</v>
      </c>
      <c r="D242" s="90">
        <v>43725</v>
      </c>
      <c r="E242">
        <v>48</v>
      </c>
      <c r="F242" s="84">
        <v>44926</v>
      </c>
    </row>
    <row r="243" spans="1:6" x14ac:dyDescent="0.35">
      <c r="A243" t="s">
        <v>304</v>
      </c>
      <c r="B243" t="s">
        <v>529</v>
      </c>
      <c r="C243" s="84">
        <v>43651</v>
      </c>
      <c r="D243" s="90">
        <v>43725</v>
      </c>
      <c r="E243">
        <v>48</v>
      </c>
      <c r="F243" s="84">
        <v>44926</v>
      </c>
    </row>
    <row r="244" spans="1:6" x14ac:dyDescent="0.35">
      <c r="A244" t="s">
        <v>305</v>
      </c>
      <c r="B244" t="s">
        <v>5</v>
      </c>
      <c r="C244" s="84">
        <v>43728</v>
      </c>
      <c r="D244" s="90">
        <v>43977</v>
      </c>
      <c r="E244">
        <v>36</v>
      </c>
      <c r="F244" s="84">
        <v>45107</v>
      </c>
    </row>
    <row r="245" spans="1:6" x14ac:dyDescent="0.35">
      <c r="A245" t="s">
        <v>306</v>
      </c>
      <c r="B245" t="s">
        <v>5</v>
      </c>
      <c r="C245" s="84">
        <v>43728</v>
      </c>
      <c r="D245" s="90">
        <v>43977</v>
      </c>
      <c r="E245">
        <v>36</v>
      </c>
      <c r="F245" s="84">
        <v>45107</v>
      </c>
    </row>
    <row r="246" spans="1:6" x14ac:dyDescent="0.35">
      <c r="A246" t="s">
        <v>307</v>
      </c>
      <c r="B246" t="s">
        <v>5</v>
      </c>
      <c r="C246" s="84">
        <v>43728</v>
      </c>
      <c r="D246" s="90">
        <v>43977</v>
      </c>
      <c r="E246">
        <v>36</v>
      </c>
      <c r="F246" s="84">
        <v>45107</v>
      </c>
    </row>
    <row r="247" spans="1:6" x14ac:dyDescent="0.35">
      <c r="A247" t="s">
        <v>308</v>
      </c>
      <c r="B247" t="s">
        <v>5</v>
      </c>
      <c r="C247" s="84">
        <v>43728</v>
      </c>
      <c r="D247" s="90">
        <v>43977</v>
      </c>
      <c r="E247">
        <v>36</v>
      </c>
      <c r="F247" s="84">
        <v>45107</v>
      </c>
    </row>
    <row r="248" spans="1:6" x14ac:dyDescent="0.35">
      <c r="A248" t="s">
        <v>309</v>
      </c>
      <c r="B248" t="s">
        <v>5</v>
      </c>
      <c r="C248" s="84">
        <v>43728</v>
      </c>
      <c r="D248" s="90">
        <v>43977</v>
      </c>
      <c r="E248">
        <v>36</v>
      </c>
      <c r="F248" s="84">
        <v>45107</v>
      </c>
    </row>
    <row r="249" spans="1:6" x14ac:dyDescent="0.35">
      <c r="A249" t="s">
        <v>310</v>
      </c>
      <c r="B249" t="s">
        <v>5</v>
      </c>
      <c r="C249" s="84">
        <v>43728</v>
      </c>
      <c r="D249" s="90">
        <v>43977</v>
      </c>
      <c r="E249">
        <v>36</v>
      </c>
      <c r="F249" s="84">
        <v>45107</v>
      </c>
    </row>
    <row r="250" spans="1:6" x14ac:dyDescent="0.35">
      <c r="A250" t="s">
        <v>311</v>
      </c>
      <c r="B250" t="s">
        <v>5</v>
      </c>
      <c r="C250" s="84">
        <v>43728</v>
      </c>
      <c r="D250" s="90">
        <v>43977</v>
      </c>
      <c r="E250">
        <v>36</v>
      </c>
      <c r="F250" s="84">
        <v>45107</v>
      </c>
    </row>
    <row r="251" spans="1:6" x14ac:dyDescent="0.35">
      <c r="A251" t="s">
        <v>312</v>
      </c>
      <c r="B251" t="s">
        <v>5</v>
      </c>
      <c r="C251" s="84">
        <v>43728</v>
      </c>
      <c r="D251" s="90">
        <v>43977</v>
      </c>
      <c r="E251">
        <v>36</v>
      </c>
      <c r="F251" s="84">
        <v>45107</v>
      </c>
    </row>
    <row r="252" spans="1:6" x14ac:dyDescent="0.35">
      <c r="A252" t="s">
        <v>313</v>
      </c>
      <c r="B252" t="s">
        <v>5</v>
      </c>
      <c r="C252" s="84">
        <v>43728</v>
      </c>
      <c r="D252" s="90">
        <v>43977</v>
      </c>
      <c r="E252">
        <v>36</v>
      </c>
      <c r="F252" s="84">
        <v>45107</v>
      </c>
    </row>
    <row r="253" spans="1:6" x14ac:dyDescent="0.35">
      <c r="A253" t="s">
        <v>314</v>
      </c>
      <c r="B253" t="s">
        <v>5</v>
      </c>
      <c r="C253" s="84">
        <v>43728</v>
      </c>
      <c r="D253" s="90">
        <v>43977</v>
      </c>
      <c r="E253">
        <v>36</v>
      </c>
      <c r="F253" s="84">
        <v>45107</v>
      </c>
    </row>
    <row r="254" spans="1:6" x14ac:dyDescent="0.35">
      <c r="A254" t="s">
        <v>315</v>
      </c>
      <c r="B254" t="s">
        <v>5</v>
      </c>
      <c r="C254" s="84">
        <v>43728</v>
      </c>
      <c r="D254" s="90">
        <v>43977</v>
      </c>
      <c r="E254">
        <v>36</v>
      </c>
      <c r="F254" s="84">
        <v>45107</v>
      </c>
    </row>
    <row r="255" spans="1:6" x14ac:dyDescent="0.35">
      <c r="A255" t="s">
        <v>316</v>
      </c>
      <c r="B255" t="s">
        <v>5</v>
      </c>
      <c r="C255" s="84">
        <v>43728</v>
      </c>
      <c r="D255" s="90">
        <v>43977</v>
      </c>
      <c r="E255">
        <v>36</v>
      </c>
      <c r="F255" s="84">
        <v>45107</v>
      </c>
    </row>
    <row r="256" spans="1:6" x14ac:dyDescent="0.35">
      <c r="A256" t="s">
        <v>317</v>
      </c>
      <c r="B256" t="s">
        <v>5</v>
      </c>
      <c r="C256" s="84">
        <v>43728</v>
      </c>
      <c r="D256" s="90">
        <v>43977</v>
      </c>
      <c r="E256">
        <v>36</v>
      </c>
      <c r="F256" s="84">
        <v>45107</v>
      </c>
    </row>
    <row r="257" spans="1:6" x14ac:dyDescent="0.35">
      <c r="A257" t="s">
        <v>318</v>
      </c>
      <c r="B257" t="s">
        <v>5</v>
      </c>
      <c r="C257" s="84">
        <v>43728</v>
      </c>
      <c r="D257" s="90">
        <v>43977</v>
      </c>
      <c r="E257">
        <v>36</v>
      </c>
      <c r="F257" s="84">
        <v>45107</v>
      </c>
    </row>
    <row r="258" spans="1:6" x14ac:dyDescent="0.35">
      <c r="A258" t="s">
        <v>319</v>
      </c>
      <c r="B258" t="s">
        <v>5</v>
      </c>
      <c r="C258" s="84">
        <v>43728</v>
      </c>
      <c r="D258" s="90">
        <v>43977</v>
      </c>
      <c r="E258">
        <v>36</v>
      </c>
      <c r="F258" s="84">
        <v>45107</v>
      </c>
    </row>
    <row r="259" spans="1:6" x14ac:dyDescent="0.35">
      <c r="A259" t="s">
        <v>320</v>
      </c>
      <c r="B259" t="s">
        <v>5</v>
      </c>
      <c r="C259" s="84">
        <v>43728</v>
      </c>
      <c r="D259" s="90">
        <v>43977</v>
      </c>
      <c r="E259">
        <v>36</v>
      </c>
      <c r="F259" s="84">
        <v>45107</v>
      </c>
    </row>
    <row r="260" spans="1:6" x14ac:dyDescent="0.35">
      <c r="A260" t="s">
        <v>321</v>
      </c>
      <c r="B260" t="s">
        <v>5</v>
      </c>
      <c r="C260" s="84">
        <v>43728</v>
      </c>
      <c r="D260" s="90">
        <v>43977</v>
      </c>
      <c r="E260">
        <v>36</v>
      </c>
      <c r="F260" s="84">
        <v>45107</v>
      </c>
    </row>
    <row r="261" spans="1:6" x14ac:dyDescent="0.35">
      <c r="A261" t="s">
        <v>322</v>
      </c>
      <c r="B261" t="s">
        <v>5</v>
      </c>
      <c r="C261" s="84">
        <v>43728</v>
      </c>
      <c r="D261" s="90">
        <v>43977</v>
      </c>
      <c r="E261">
        <v>36</v>
      </c>
      <c r="F261" s="84">
        <v>45107</v>
      </c>
    </row>
    <row r="262" spans="1:6" x14ac:dyDescent="0.35">
      <c r="A262" t="s">
        <v>323</v>
      </c>
      <c r="B262" t="s">
        <v>5</v>
      </c>
      <c r="C262" s="84">
        <v>43728</v>
      </c>
      <c r="D262" s="90">
        <v>43977</v>
      </c>
      <c r="E262">
        <v>36</v>
      </c>
      <c r="F262" s="84">
        <v>45107</v>
      </c>
    </row>
    <row r="263" spans="1:6" x14ac:dyDescent="0.35">
      <c r="A263" t="s">
        <v>324</v>
      </c>
      <c r="B263" t="s">
        <v>5</v>
      </c>
      <c r="C263" s="84">
        <v>43728</v>
      </c>
      <c r="D263" s="90">
        <v>43977</v>
      </c>
      <c r="E263">
        <v>36</v>
      </c>
      <c r="F263" s="84">
        <v>45107</v>
      </c>
    </row>
    <row r="264" spans="1:6" x14ac:dyDescent="0.35">
      <c r="A264" t="s">
        <v>325</v>
      </c>
      <c r="B264" t="s">
        <v>5</v>
      </c>
      <c r="C264" s="84">
        <v>43728</v>
      </c>
      <c r="D264" s="90">
        <v>43977</v>
      </c>
      <c r="E264">
        <v>36</v>
      </c>
      <c r="F264" s="84">
        <v>45107</v>
      </c>
    </row>
    <row r="265" spans="1:6" x14ac:dyDescent="0.35">
      <c r="A265" t="s">
        <v>326</v>
      </c>
      <c r="B265" t="s">
        <v>5</v>
      </c>
      <c r="C265" s="84">
        <v>43728</v>
      </c>
      <c r="D265" s="90">
        <v>43977</v>
      </c>
      <c r="E265">
        <v>36</v>
      </c>
      <c r="F265" s="84">
        <v>45107</v>
      </c>
    </row>
    <row r="266" spans="1:6" x14ac:dyDescent="0.35">
      <c r="A266" t="s">
        <v>327</v>
      </c>
      <c r="B266" t="s">
        <v>5</v>
      </c>
      <c r="C266" s="84">
        <v>43728</v>
      </c>
      <c r="D266" s="90">
        <v>43977</v>
      </c>
      <c r="E266">
        <v>36</v>
      </c>
      <c r="F266" s="84">
        <v>45107</v>
      </c>
    </row>
    <row r="267" spans="1:6" x14ac:dyDescent="0.35">
      <c r="A267" t="s">
        <v>328</v>
      </c>
      <c r="B267" t="s">
        <v>5</v>
      </c>
      <c r="C267" s="84">
        <v>43728</v>
      </c>
      <c r="D267" s="90">
        <v>43977</v>
      </c>
      <c r="E267">
        <v>36</v>
      </c>
      <c r="F267" s="84">
        <v>45107</v>
      </c>
    </row>
    <row r="268" spans="1:6" x14ac:dyDescent="0.35">
      <c r="A268" t="s">
        <v>329</v>
      </c>
      <c r="B268" t="s">
        <v>5</v>
      </c>
      <c r="C268" s="84">
        <v>43728</v>
      </c>
      <c r="D268" s="90">
        <v>43977</v>
      </c>
      <c r="E268">
        <v>36</v>
      </c>
      <c r="F268" s="84">
        <v>45107</v>
      </c>
    </row>
    <row r="269" spans="1:6" x14ac:dyDescent="0.35">
      <c r="A269" t="s">
        <v>330</v>
      </c>
      <c r="B269" t="s">
        <v>5</v>
      </c>
      <c r="C269" s="84">
        <v>43728</v>
      </c>
      <c r="D269" s="90">
        <v>43977</v>
      </c>
      <c r="E269">
        <v>36</v>
      </c>
      <c r="F269" s="84">
        <v>45107</v>
      </c>
    </row>
    <row r="270" spans="1:6" x14ac:dyDescent="0.35">
      <c r="A270" t="s">
        <v>331</v>
      </c>
      <c r="B270" t="s">
        <v>5</v>
      </c>
      <c r="C270" s="84">
        <v>43728</v>
      </c>
      <c r="D270" s="90">
        <v>43977</v>
      </c>
      <c r="E270">
        <v>36</v>
      </c>
      <c r="F270" s="84">
        <v>45107</v>
      </c>
    </row>
    <row r="271" spans="1:6" x14ac:dyDescent="0.35">
      <c r="A271" t="s">
        <v>332</v>
      </c>
      <c r="B271" t="s">
        <v>5</v>
      </c>
      <c r="C271" s="84">
        <v>43728</v>
      </c>
      <c r="D271" s="90">
        <v>43977</v>
      </c>
      <c r="E271">
        <v>36</v>
      </c>
      <c r="F271" s="84">
        <v>45107</v>
      </c>
    </row>
    <row r="272" spans="1:6" x14ac:dyDescent="0.35">
      <c r="A272" t="s">
        <v>333</v>
      </c>
      <c r="B272" t="s">
        <v>5</v>
      </c>
      <c r="C272" s="84">
        <v>43728</v>
      </c>
      <c r="D272" s="90">
        <v>43977</v>
      </c>
      <c r="E272">
        <v>36</v>
      </c>
      <c r="F272" s="84">
        <v>45107</v>
      </c>
    </row>
    <row r="273" spans="1:6" x14ac:dyDescent="0.35">
      <c r="A273" t="s">
        <v>334</v>
      </c>
      <c r="B273" t="s">
        <v>5</v>
      </c>
      <c r="C273" s="84">
        <v>43728</v>
      </c>
      <c r="D273" s="90">
        <v>43977</v>
      </c>
      <c r="E273">
        <v>36</v>
      </c>
      <c r="F273" s="84">
        <v>45107</v>
      </c>
    </row>
    <row r="274" spans="1:6" x14ac:dyDescent="0.35">
      <c r="A274" t="s">
        <v>335</v>
      </c>
      <c r="B274" t="s">
        <v>5</v>
      </c>
      <c r="C274" s="84">
        <v>43728</v>
      </c>
      <c r="D274" s="90">
        <v>43977</v>
      </c>
      <c r="E274">
        <v>36</v>
      </c>
      <c r="F274" s="84">
        <v>45107</v>
      </c>
    </row>
    <row r="275" spans="1:6" x14ac:dyDescent="0.35">
      <c r="A275" t="s">
        <v>336</v>
      </c>
      <c r="B275" t="s">
        <v>5</v>
      </c>
      <c r="C275" s="84">
        <v>43728</v>
      </c>
      <c r="D275" s="90">
        <v>43977</v>
      </c>
      <c r="E275">
        <v>36</v>
      </c>
      <c r="F275" s="84">
        <v>45107</v>
      </c>
    </row>
    <row r="276" spans="1:6" x14ac:dyDescent="0.35">
      <c r="A276" t="s">
        <v>337</v>
      </c>
      <c r="B276" t="s">
        <v>5</v>
      </c>
      <c r="C276" s="84">
        <v>43728</v>
      </c>
      <c r="D276" s="90">
        <v>43977</v>
      </c>
      <c r="E276">
        <v>36</v>
      </c>
      <c r="F276" s="84">
        <v>45107</v>
      </c>
    </row>
    <row r="277" spans="1:6" x14ac:dyDescent="0.35">
      <c r="A277" t="s">
        <v>338</v>
      </c>
      <c r="B277" t="s">
        <v>5</v>
      </c>
      <c r="C277" s="84">
        <v>43728</v>
      </c>
      <c r="D277" s="90">
        <v>43977</v>
      </c>
      <c r="E277">
        <v>36</v>
      </c>
      <c r="F277" s="84">
        <v>45107</v>
      </c>
    </row>
    <row r="278" spans="1:6" x14ac:dyDescent="0.35">
      <c r="A278" t="s">
        <v>339</v>
      </c>
      <c r="B278" t="s">
        <v>5</v>
      </c>
      <c r="C278" s="84">
        <v>43728</v>
      </c>
      <c r="D278" s="90">
        <v>43977</v>
      </c>
      <c r="E278">
        <v>36</v>
      </c>
      <c r="F278" s="84">
        <v>45107</v>
      </c>
    </row>
    <row r="279" spans="1:6" x14ac:dyDescent="0.35">
      <c r="A279" t="s">
        <v>340</v>
      </c>
      <c r="B279" t="s">
        <v>5</v>
      </c>
      <c r="C279" s="84">
        <v>43728</v>
      </c>
      <c r="D279" s="90">
        <v>43977</v>
      </c>
      <c r="E279">
        <v>36</v>
      </c>
      <c r="F279" s="84">
        <v>45107</v>
      </c>
    </row>
    <row r="280" spans="1:6" x14ac:dyDescent="0.35">
      <c r="A280" t="s">
        <v>341</v>
      </c>
      <c r="B280" t="s">
        <v>5</v>
      </c>
      <c r="C280" s="84">
        <v>43728</v>
      </c>
      <c r="D280" s="90">
        <v>43977</v>
      </c>
      <c r="E280">
        <v>36</v>
      </c>
      <c r="F280" s="84">
        <v>45107</v>
      </c>
    </row>
    <row r="281" spans="1:6" x14ac:dyDescent="0.35">
      <c r="A281" t="s">
        <v>342</v>
      </c>
      <c r="B281" t="s">
        <v>5</v>
      </c>
      <c r="C281" s="84">
        <v>43728</v>
      </c>
      <c r="D281" s="90">
        <v>43977</v>
      </c>
      <c r="E281">
        <v>36</v>
      </c>
      <c r="F281" s="84">
        <v>45107</v>
      </c>
    </row>
    <row r="282" spans="1:6" x14ac:dyDescent="0.35">
      <c r="A282" t="s">
        <v>343</v>
      </c>
      <c r="B282" t="s">
        <v>5</v>
      </c>
      <c r="C282" s="84">
        <v>43728</v>
      </c>
      <c r="D282" s="90">
        <v>43977</v>
      </c>
      <c r="E282">
        <v>36</v>
      </c>
      <c r="F282" s="84">
        <v>45107</v>
      </c>
    </row>
    <row r="283" spans="1:6" x14ac:dyDescent="0.35">
      <c r="A283" t="s">
        <v>344</v>
      </c>
      <c r="B283" t="s">
        <v>5</v>
      </c>
      <c r="C283" s="84">
        <v>43728</v>
      </c>
      <c r="D283" s="90">
        <v>43977</v>
      </c>
      <c r="E283">
        <v>36</v>
      </c>
      <c r="F283" s="84">
        <v>45107</v>
      </c>
    </row>
    <row r="284" spans="1:6" x14ac:dyDescent="0.35">
      <c r="A284" t="s">
        <v>345</v>
      </c>
      <c r="B284" t="s">
        <v>5</v>
      </c>
      <c r="C284" s="84">
        <v>43728</v>
      </c>
      <c r="D284" s="90">
        <v>43977</v>
      </c>
      <c r="E284">
        <v>36</v>
      </c>
      <c r="F284" s="84">
        <v>45107</v>
      </c>
    </row>
    <row r="285" spans="1:6" x14ac:dyDescent="0.35">
      <c r="A285" t="s">
        <v>346</v>
      </c>
      <c r="B285" t="s">
        <v>5</v>
      </c>
      <c r="C285" s="84">
        <v>43728</v>
      </c>
      <c r="D285" s="90">
        <v>43977</v>
      </c>
      <c r="E285">
        <v>36</v>
      </c>
      <c r="F285" s="84">
        <v>45107</v>
      </c>
    </row>
    <row r="286" spans="1:6" x14ac:dyDescent="0.35">
      <c r="A286" t="s">
        <v>347</v>
      </c>
      <c r="B286" t="s">
        <v>5</v>
      </c>
      <c r="C286" s="84">
        <v>43728</v>
      </c>
      <c r="D286" s="90">
        <v>43977</v>
      </c>
      <c r="E286">
        <v>36</v>
      </c>
      <c r="F286" s="84">
        <v>45107</v>
      </c>
    </row>
    <row r="287" spans="1:6" x14ac:dyDescent="0.35">
      <c r="A287" t="s">
        <v>348</v>
      </c>
      <c r="B287" t="s">
        <v>5</v>
      </c>
      <c r="C287" s="84">
        <v>43728</v>
      </c>
      <c r="D287" s="90">
        <v>43977</v>
      </c>
      <c r="E287">
        <v>36</v>
      </c>
      <c r="F287" s="84">
        <v>45107</v>
      </c>
    </row>
    <row r="288" spans="1:6" x14ac:dyDescent="0.35">
      <c r="A288" t="s">
        <v>349</v>
      </c>
      <c r="B288" t="s">
        <v>5</v>
      </c>
      <c r="C288" s="84">
        <v>43728</v>
      </c>
      <c r="D288" s="90">
        <v>43977</v>
      </c>
      <c r="E288">
        <v>36</v>
      </c>
      <c r="F288" s="84">
        <v>45107</v>
      </c>
    </row>
    <row r="289" spans="1:6" x14ac:dyDescent="0.35">
      <c r="A289" t="s">
        <v>350</v>
      </c>
      <c r="B289" t="s">
        <v>5</v>
      </c>
      <c r="C289" s="84">
        <v>43728</v>
      </c>
      <c r="D289" s="90">
        <v>43977</v>
      </c>
      <c r="E289">
        <v>36</v>
      </c>
      <c r="F289" s="84">
        <v>45107</v>
      </c>
    </row>
    <row r="290" spans="1:6" x14ac:dyDescent="0.35">
      <c r="A290" t="s">
        <v>351</v>
      </c>
      <c r="B290" t="s">
        <v>5</v>
      </c>
      <c r="C290" s="84">
        <v>43728</v>
      </c>
      <c r="D290" s="90">
        <v>43977</v>
      </c>
      <c r="E290">
        <v>36</v>
      </c>
      <c r="F290" s="84">
        <v>45107</v>
      </c>
    </row>
    <row r="291" spans="1:6" x14ac:dyDescent="0.35">
      <c r="A291" t="s">
        <v>352</v>
      </c>
      <c r="B291" t="s">
        <v>5</v>
      </c>
      <c r="C291" s="84">
        <v>43728</v>
      </c>
      <c r="D291" s="90">
        <v>43977</v>
      </c>
      <c r="E291">
        <v>36</v>
      </c>
      <c r="F291" s="84">
        <v>45107</v>
      </c>
    </row>
    <row r="292" spans="1:6" x14ac:dyDescent="0.35">
      <c r="A292" t="s">
        <v>353</v>
      </c>
      <c r="B292" t="s">
        <v>5</v>
      </c>
      <c r="C292" s="84">
        <v>43728</v>
      </c>
      <c r="D292" s="90">
        <v>43977</v>
      </c>
      <c r="E292">
        <v>36</v>
      </c>
      <c r="F292" s="84">
        <v>45107</v>
      </c>
    </row>
    <row r="293" spans="1:6" x14ac:dyDescent="0.35">
      <c r="A293" t="s">
        <v>354</v>
      </c>
      <c r="B293" t="s">
        <v>5</v>
      </c>
      <c r="C293" s="84">
        <v>43728</v>
      </c>
      <c r="D293" s="90">
        <v>43977</v>
      </c>
      <c r="E293">
        <v>36</v>
      </c>
      <c r="F293" s="84">
        <v>45107</v>
      </c>
    </row>
    <row r="294" spans="1:6" x14ac:dyDescent="0.35">
      <c r="A294" t="s">
        <v>355</v>
      </c>
      <c r="B294" t="s">
        <v>5</v>
      </c>
      <c r="C294" s="84">
        <v>43728</v>
      </c>
      <c r="D294" s="90">
        <v>43977</v>
      </c>
      <c r="E294">
        <v>36</v>
      </c>
      <c r="F294" s="84">
        <v>45107</v>
      </c>
    </row>
    <row r="295" spans="1:6" x14ac:dyDescent="0.35">
      <c r="A295" t="s">
        <v>356</v>
      </c>
      <c r="B295" t="s">
        <v>5</v>
      </c>
      <c r="C295" s="84">
        <v>43728</v>
      </c>
      <c r="D295" s="90">
        <v>43977</v>
      </c>
      <c r="E295">
        <v>36</v>
      </c>
      <c r="F295" s="84">
        <v>45107</v>
      </c>
    </row>
    <row r="296" spans="1:6" x14ac:dyDescent="0.35">
      <c r="A296" t="s">
        <v>357</v>
      </c>
      <c r="B296" t="s">
        <v>5</v>
      </c>
      <c r="C296" s="84">
        <v>43728</v>
      </c>
      <c r="D296" s="90">
        <v>43977</v>
      </c>
      <c r="E296">
        <v>36</v>
      </c>
      <c r="F296" s="84">
        <v>45107</v>
      </c>
    </row>
    <row r="297" spans="1:6" x14ac:dyDescent="0.35">
      <c r="A297" t="s">
        <v>358</v>
      </c>
      <c r="B297" t="s">
        <v>5</v>
      </c>
      <c r="C297" s="84">
        <v>43728</v>
      </c>
      <c r="D297" s="90">
        <v>43977</v>
      </c>
      <c r="E297">
        <v>36</v>
      </c>
      <c r="F297" s="84">
        <v>45107</v>
      </c>
    </row>
    <row r="298" spans="1:6" x14ac:dyDescent="0.35">
      <c r="A298" t="s">
        <v>359</v>
      </c>
      <c r="B298" t="s">
        <v>5</v>
      </c>
      <c r="C298" s="84">
        <v>43728</v>
      </c>
      <c r="D298" s="90">
        <v>43977</v>
      </c>
      <c r="E298">
        <v>36</v>
      </c>
      <c r="F298" s="84">
        <v>45107</v>
      </c>
    </row>
    <row r="299" spans="1:6" x14ac:dyDescent="0.35">
      <c r="A299" t="s">
        <v>360</v>
      </c>
      <c r="B299" t="s">
        <v>5</v>
      </c>
      <c r="C299" s="84">
        <v>43728</v>
      </c>
      <c r="D299" s="90">
        <v>43977</v>
      </c>
      <c r="E299">
        <v>36</v>
      </c>
      <c r="F299" s="84">
        <v>45107</v>
      </c>
    </row>
    <row r="300" spans="1:6" x14ac:dyDescent="0.35">
      <c r="A300" t="s">
        <v>361</v>
      </c>
      <c r="B300" t="s">
        <v>5</v>
      </c>
      <c r="C300" s="84">
        <v>43728</v>
      </c>
      <c r="D300" s="90">
        <v>43977</v>
      </c>
      <c r="E300">
        <v>36</v>
      </c>
      <c r="F300" s="84">
        <v>45107</v>
      </c>
    </row>
    <row r="301" spans="1:6" x14ac:dyDescent="0.35">
      <c r="A301" t="s">
        <v>362</v>
      </c>
      <c r="B301" t="s">
        <v>5</v>
      </c>
      <c r="C301" s="84">
        <v>43728</v>
      </c>
      <c r="D301" s="90">
        <v>43977</v>
      </c>
      <c r="E301">
        <v>36</v>
      </c>
      <c r="F301" s="84">
        <v>45107</v>
      </c>
    </row>
    <row r="302" spans="1:6" x14ac:dyDescent="0.35">
      <c r="A302" t="s">
        <v>363</v>
      </c>
      <c r="B302" t="s">
        <v>5</v>
      </c>
      <c r="C302" s="84">
        <v>43728</v>
      </c>
      <c r="D302" s="90">
        <v>43977</v>
      </c>
      <c r="E302">
        <v>36</v>
      </c>
      <c r="F302" s="84">
        <v>45107</v>
      </c>
    </row>
    <row r="303" spans="1:6" x14ac:dyDescent="0.35">
      <c r="A303" t="s">
        <v>364</v>
      </c>
      <c r="B303" t="s">
        <v>5</v>
      </c>
      <c r="C303" s="84">
        <v>43728</v>
      </c>
      <c r="D303" s="90">
        <v>43977</v>
      </c>
      <c r="E303">
        <v>36</v>
      </c>
      <c r="F303" s="84">
        <v>45107</v>
      </c>
    </row>
    <row r="304" spans="1:6" x14ac:dyDescent="0.35">
      <c r="A304" t="s">
        <v>365</v>
      </c>
      <c r="B304" t="s">
        <v>5</v>
      </c>
      <c r="C304" s="84">
        <v>43728</v>
      </c>
      <c r="D304" s="90">
        <v>43977</v>
      </c>
      <c r="E304">
        <v>36</v>
      </c>
      <c r="F304" s="84">
        <v>45107</v>
      </c>
    </row>
    <row r="305" spans="1:6" x14ac:dyDescent="0.35">
      <c r="A305" t="s">
        <v>366</v>
      </c>
      <c r="B305" t="s">
        <v>5</v>
      </c>
      <c r="C305" s="84">
        <v>43728</v>
      </c>
      <c r="D305" s="90">
        <v>43977</v>
      </c>
      <c r="E305">
        <v>36</v>
      </c>
      <c r="F305" s="84">
        <v>45107</v>
      </c>
    </row>
    <row r="306" spans="1:6" x14ac:dyDescent="0.35">
      <c r="A306" t="s">
        <v>367</v>
      </c>
      <c r="B306" t="s">
        <v>5</v>
      </c>
      <c r="C306" s="84">
        <v>43728</v>
      </c>
      <c r="D306" s="90">
        <v>43977</v>
      </c>
      <c r="E306">
        <v>36</v>
      </c>
      <c r="F306" s="84">
        <v>45107</v>
      </c>
    </row>
    <row r="307" spans="1:6" x14ac:dyDescent="0.35">
      <c r="A307" t="s">
        <v>368</v>
      </c>
      <c r="B307" t="s">
        <v>6</v>
      </c>
      <c r="C307" s="84">
        <v>43774</v>
      </c>
      <c r="D307" s="90">
        <v>43991</v>
      </c>
      <c r="E307">
        <v>30</v>
      </c>
      <c r="F307" s="84">
        <v>45107</v>
      </c>
    </row>
    <row r="308" spans="1:6" x14ac:dyDescent="0.35">
      <c r="A308" t="s">
        <v>369</v>
      </c>
      <c r="B308" t="s">
        <v>6</v>
      </c>
      <c r="C308" s="84">
        <v>43774</v>
      </c>
      <c r="D308" s="90">
        <v>43991</v>
      </c>
      <c r="E308">
        <v>30</v>
      </c>
      <c r="F308" s="84">
        <v>45107</v>
      </c>
    </row>
    <row r="309" spans="1:6" x14ac:dyDescent="0.35">
      <c r="A309" t="s">
        <v>370</v>
      </c>
      <c r="B309" t="s">
        <v>6</v>
      </c>
      <c r="C309" s="84">
        <v>43774</v>
      </c>
      <c r="D309" s="90">
        <v>43991</v>
      </c>
      <c r="E309">
        <v>30</v>
      </c>
      <c r="F309" s="84">
        <v>45107</v>
      </c>
    </row>
    <row r="310" spans="1:6" x14ac:dyDescent="0.35">
      <c r="A310" t="s">
        <v>371</v>
      </c>
      <c r="B310" t="s">
        <v>6</v>
      </c>
      <c r="C310" s="84">
        <v>43774</v>
      </c>
      <c r="D310" s="90">
        <v>43991</v>
      </c>
      <c r="E310">
        <v>30</v>
      </c>
      <c r="F310" s="84">
        <v>45107</v>
      </c>
    </row>
    <row r="311" spans="1:6" x14ac:dyDescent="0.35">
      <c r="A311" t="s">
        <v>372</v>
      </c>
      <c r="B311" t="s">
        <v>6</v>
      </c>
      <c r="C311" s="84">
        <v>43774</v>
      </c>
      <c r="D311" s="90">
        <v>43991</v>
      </c>
      <c r="E311">
        <v>30</v>
      </c>
      <c r="F311" s="84">
        <v>45107</v>
      </c>
    </row>
    <row r="312" spans="1:6" x14ac:dyDescent="0.35">
      <c r="A312" t="s">
        <v>373</v>
      </c>
      <c r="B312" t="s">
        <v>6</v>
      </c>
      <c r="C312" s="84">
        <v>43774</v>
      </c>
      <c r="D312" s="90">
        <v>43991</v>
      </c>
      <c r="E312">
        <v>30</v>
      </c>
      <c r="F312" s="84">
        <v>45107</v>
      </c>
    </row>
    <row r="313" spans="1:6" x14ac:dyDescent="0.35">
      <c r="A313" t="s">
        <v>374</v>
      </c>
      <c r="B313" t="s">
        <v>6</v>
      </c>
      <c r="C313" s="84">
        <v>43774</v>
      </c>
      <c r="D313" s="90">
        <v>43991</v>
      </c>
      <c r="E313">
        <v>30</v>
      </c>
      <c r="F313" s="84">
        <v>45107</v>
      </c>
    </row>
    <row r="314" spans="1:6" x14ac:dyDescent="0.35">
      <c r="A314" t="s">
        <v>375</v>
      </c>
      <c r="B314" t="s">
        <v>6</v>
      </c>
      <c r="C314" s="84">
        <v>43774</v>
      </c>
      <c r="D314" s="90">
        <v>43991</v>
      </c>
      <c r="E314">
        <v>30</v>
      </c>
      <c r="F314" s="84">
        <v>45107</v>
      </c>
    </row>
    <row r="315" spans="1:6" x14ac:dyDescent="0.35">
      <c r="A315" t="s">
        <v>376</v>
      </c>
      <c r="B315" t="s">
        <v>6</v>
      </c>
      <c r="C315" s="84">
        <v>43774</v>
      </c>
      <c r="D315" s="90">
        <v>43991</v>
      </c>
      <c r="E315">
        <v>30</v>
      </c>
      <c r="F315" s="84">
        <v>45107</v>
      </c>
    </row>
    <row r="316" spans="1:6" x14ac:dyDescent="0.35">
      <c r="A316" t="s">
        <v>377</v>
      </c>
      <c r="B316" t="s">
        <v>6</v>
      </c>
      <c r="C316" s="84">
        <v>43774</v>
      </c>
      <c r="D316" s="90">
        <v>43991</v>
      </c>
      <c r="E316">
        <v>30</v>
      </c>
      <c r="F316" s="84">
        <v>45107</v>
      </c>
    </row>
    <row r="317" spans="1:6" x14ac:dyDescent="0.35">
      <c r="A317" t="s">
        <v>378</v>
      </c>
      <c r="B317" t="s">
        <v>6</v>
      </c>
      <c r="C317" s="84">
        <v>43774</v>
      </c>
      <c r="D317" s="90">
        <v>43991</v>
      </c>
      <c r="E317">
        <v>30</v>
      </c>
      <c r="F317" s="84">
        <v>45107</v>
      </c>
    </row>
    <row r="318" spans="1:6" x14ac:dyDescent="0.35">
      <c r="A318" t="s">
        <v>379</v>
      </c>
      <c r="B318" t="s">
        <v>6</v>
      </c>
      <c r="C318" s="84">
        <v>43774</v>
      </c>
      <c r="D318" s="90">
        <v>43991</v>
      </c>
      <c r="E318">
        <v>30</v>
      </c>
      <c r="F318" s="84">
        <v>45107</v>
      </c>
    </row>
    <row r="319" spans="1:6" x14ac:dyDescent="0.35">
      <c r="A319" t="s">
        <v>380</v>
      </c>
      <c r="B319" t="s">
        <v>6</v>
      </c>
      <c r="C319" s="84">
        <v>43774</v>
      </c>
      <c r="D319" s="90">
        <v>43991</v>
      </c>
      <c r="E319">
        <v>30</v>
      </c>
      <c r="F319" s="84">
        <v>45107</v>
      </c>
    </row>
    <row r="320" spans="1:6" x14ac:dyDescent="0.35">
      <c r="A320" t="s">
        <v>381</v>
      </c>
      <c r="B320" t="s">
        <v>6</v>
      </c>
      <c r="C320" s="84">
        <v>43774</v>
      </c>
      <c r="D320" s="90">
        <v>43991</v>
      </c>
      <c r="E320">
        <v>30</v>
      </c>
      <c r="F320" s="84">
        <v>45107</v>
      </c>
    </row>
    <row r="321" spans="1:6" x14ac:dyDescent="0.35">
      <c r="A321" t="s">
        <v>382</v>
      </c>
      <c r="B321" t="s">
        <v>6</v>
      </c>
      <c r="C321" s="84">
        <v>43774</v>
      </c>
      <c r="D321" s="90">
        <v>43991</v>
      </c>
      <c r="E321">
        <v>30</v>
      </c>
      <c r="F321" s="84">
        <v>45107</v>
      </c>
    </row>
    <row r="322" spans="1:6" x14ac:dyDescent="0.35">
      <c r="A322" t="s">
        <v>383</v>
      </c>
      <c r="B322" t="s">
        <v>6</v>
      </c>
      <c r="C322" s="84">
        <v>43774</v>
      </c>
      <c r="D322" s="90">
        <v>43991</v>
      </c>
      <c r="E322">
        <v>30</v>
      </c>
      <c r="F322" s="84">
        <v>45107</v>
      </c>
    </row>
    <row r="323" spans="1:6" x14ac:dyDescent="0.35">
      <c r="A323" t="s">
        <v>384</v>
      </c>
      <c r="B323" t="s">
        <v>6</v>
      </c>
      <c r="C323" s="84">
        <v>43774</v>
      </c>
      <c r="D323" s="90">
        <v>43991</v>
      </c>
      <c r="E323">
        <v>30</v>
      </c>
      <c r="F323" s="84">
        <v>45107</v>
      </c>
    </row>
    <row r="324" spans="1:6" x14ac:dyDescent="0.35">
      <c r="A324" t="s">
        <v>385</v>
      </c>
      <c r="B324" t="s">
        <v>6</v>
      </c>
      <c r="C324" s="84">
        <v>43774</v>
      </c>
      <c r="D324" s="90">
        <v>43991</v>
      </c>
      <c r="E324">
        <v>30</v>
      </c>
      <c r="F324" s="84">
        <v>45107</v>
      </c>
    </row>
    <row r="325" spans="1:6" x14ac:dyDescent="0.35">
      <c r="A325" t="s">
        <v>386</v>
      </c>
      <c r="B325" t="s">
        <v>6</v>
      </c>
      <c r="C325" s="84">
        <v>43774</v>
      </c>
      <c r="D325" s="90">
        <v>43991</v>
      </c>
      <c r="E325">
        <v>30</v>
      </c>
      <c r="F325" s="84">
        <v>45107</v>
      </c>
    </row>
    <row r="326" spans="1:6" x14ac:dyDescent="0.35">
      <c r="A326" t="s">
        <v>387</v>
      </c>
      <c r="B326" t="s">
        <v>6</v>
      </c>
      <c r="C326" s="84">
        <v>43774</v>
      </c>
      <c r="D326" s="90">
        <v>43991</v>
      </c>
      <c r="E326">
        <v>30</v>
      </c>
      <c r="F326" s="84">
        <v>45107</v>
      </c>
    </row>
    <row r="327" spans="1:6" x14ac:dyDescent="0.35">
      <c r="A327" t="s">
        <v>388</v>
      </c>
      <c r="B327" t="s">
        <v>6</v>
      </c>
      <c r="C327" s="84">
        <v>43774</v>
      </c>
      <c r="D327" s="90">
        <v>43991</v>
      </c>
      <c r="E327">
        <v>30</v>
      </c>
      <c r="F327" s="84">
        <v>45107</v>
      </c>
    </row>
    <row r="328" spans="1:6" x14ac:dyDescent="0.35">
      <c r="A328" t="s">
        <v>389</v>
      </c>
      <c r="B328" t="s">
        <v>6</v>
      </c>
      <c r="C328" s="84">
        <v>43774</v>
      </c>
      <c r="D328" s="90">
        <v>43991</v>
      </c>
      <c r="E328">
        <v>30</v>
      </c>
      <c r="F328" s="84">
        <v>45107</v>
      </c>
    </row>
    <row r="329" spans="1:6" x14ac:dyDescent="0.35">
      <c r="A329" t="s">
        <v>390</v>
      </c>
      <c r="B329" t="s">
        <v>6</v>
      </c>
      <c r="C329" s="84">
        <v>43774</v>
      </c>
      <c r="D329" s="90">
        <v>43991</v>
      </c>
      <c r="E329">
        <v>30</v>
      </c>
      <c r="F329" s="84">
        <v>45107</v>
      </c>
    </row>
    <row r="330" spans="1:6" x14ac:dyDescent="0.35">
      <c r="A330" t="s">
        <v>391</v>
      </c>
      <c r="B330" t="s">
        <v>6</v>
      </c>
      <c r="C330" s="84">
        <v>43774</v>
      </c>
      <c r="D330" s="90">
        <v>43991</v>
      </c>
      <c r="E330">
        <v>30</v>
      </c>
      <c r="F330" s="84">
        <v>45107</v>
      </c>
    </row>
    <row r="331" spans="1:6" x14ac:dyDescent="0.35">
      <c r="A331" t="s">
        <v>392</v>
      </c>
      <c r="B331" t="s">
        <v>5</v>
      </c>
      <c r="C331" s="84">
        <v>43774</v>
      </c>
      <c r="D331" s="90">
        <v>43977</v>
      </c>
      <c r="E331">
        <v>36</v>
      </c>
      <c r="F331" s="84">
        <v>45107</v>
      </c>
    </row>
    <row r="332" spans="1:6" x14ac:dyDescent="0.35">
      <c r="A332" t="s">
        <v>393</v>
      </c>
      <c r="B332" t="s">
        <v>5</v>
      </c>
      <c r="C332" s="84">
        <v>43774</v>
      </c>
      <c r="D332" s="90">
        <v>43977</v>
      </c>
      <c r="E332">
        <v>36</v>
      </c>
      <c r="F332" s="84">
        <v>45107</v>
      </c>
    </row>
    <row r="333" spans="1:6" x14ac:dyDescent="0.35">
      <c r="A333" t="s">
        <v>394</v>
      </c>
      <c r="B333" t="s">
        <v>5</v>
      </c>
      <c r="C333" s="84">
        <v>43774</v>
      </c>
      <c r="D333" s="90">
        <v>43977</v>
      </c>
      <c r="E333">
        <v>36</v>
      </c>
      <c r="F333" s="84">
        <v>45107</v>
      </c>
    </row>
    <row r="334" spans="1:6" x14ac:dyDescent="0.35">
      <c r="A334" t="s">
        <v>395</v>
      </c>
      <c r="B334" t="s">
        <v>5</v>
      </c>
      <c r="C334" s="84">
        <v>43774</v>
      </c>
      <c r="D334" s="90">
        <v>43977</v>
      </c>
      <c r="E334">
        <v>36</v>
      </c>
      <c r="F334" s="84">
        <v>45107</v>
      </c>
    </row>
    <row r="335" spans="1:6" x14ac:dyDescent="0.35">
      <c r="A335" t="s">
        <v>396</v>
      </c>
      <c r="B335" t="s">
        <v>6</v>
      </c>
      <c r="C335" s="84">
        <v>43774</v>
      </c>
      <c r="D335" s="90">
        <v>43991</v>
      </c>
      <c r="E335">
        <v>30</v>
      </c>
      <c r="F335" s="84">
        <v>45107</v>
      </c>
    </row>
    <row r="336" spans="1:6" x14ac:dyDescent="0.35">
      <c r="A336" t="s">
        <v>397</v>
      </c>
      <c r="B336" t="s">
        <v>7</v>
      </c>
      <c r="C336" s="84">
        <v>44046</v>
      </c>
      <c r="D336" s="90">
        <v>44110</v>
      </c>
      <c r="E336">
        <v>36</v>
      </c>
      <c r="F336" s="84">
        <v>45107</v>
      </c>
    </row>
    <row r="337" spans="1:6" x14ac:dyDescent="0.35">
      <c r="A337" t="s">
        <v>398</v>
      </c>
      <c r="B337" t="s">
        <v>7</v>
      </c>
      <c r="C337" s="84">
        <v>44046</v>
      </c>
      <c r="D337" s="90">
        <v>44110</v>
      </c>
      <c r="E337">
        <v>36</v>
      </c>
      <c r="F337" s="84">
        <v>45107</v>
      </c>
    </row>
    <row r="338" spans="1:6" x14ac:dyDescent="0.35">
      <c r="A338" t="s">
        <v>399</v>
      </c>
      <c r="B338" t="s">
        <v>7</v>
      </c>
      <c r="C338" s="84">
        <v>44046</v>
      </c>
      <c r="D338" s="90">
        <v>44110</v>
      </c>
      <c r="E338">
        <v>36</v>
      </c>
      <c r="F338" s="84">
        <v>45107</v>
      </c>
    </row>
    <row r="339" spans="1:6" x14ac:dyDescent="0.35">
      <c r="A339" t="s">
        <v>400</v>
      </c>
      <c r="B339" t="s">
        <v>7</v>
      </c>
      <c r="C339" s="84">
        <v>44046</v>
      </c>
      <c r="D339" s="90">
        <v>44110</v>
      </c>
      <c r="E339">
        <v>36</v>
      </c>
      <c r="F339" s="84">
        <v>45107</v>
      </c>
    </row>
    <row r="340" spans="1:6" x14ac:dyDescent="0.35">
      <c r="A340" t="s">
        <v>401</v>
      </c>
      <c r="B340" t="s">
        <v>7</v>
      </c>
      <c r="C340" s="84">
        <v>44046</v>
      </c>
      <c r="D340" s="90">
        <v>44110</v>
      </c>
      <c r="E340">
        <v>36</v>
      </c>
      <c r="F340" s="84">
        <v>45107</v>
      </c>
    </row>
    <row r="341" spans="1:6" x14ac:dyDescent="0.35">
      <c r="A341" t="s">
        <v>402</v>
      </c>
      <c r="B341" t="s">
        <v>7</v>
      </c>
      <c r="C341" s="84">
        <v>44046</v>
      </c>
      <c r="D341" s="90">
        <v>44110</v>
      </c>
      <c r="E341">
        <v>36</v>
      </c>
      <c r="F341" s="84">
        <v>45107</v>
      </c>
    </row>
    <row r="342" spans="1:6" x14ac:dyDescent="0.35">
      <c r="A342" t="s">
        <v>403</v>
      </c>
      <c r="B342" t="s">
        <v>7</v>
      </c>
      <c r="C342" s="84">
        <v>44046</v>
      </c>
      <c r="D342" s="90">
        <v>44110</v>
      </c>
      <c r="E342">
        <v>36</v>
      </c>
      <c r="F342" s="84">
        <v>45107</v>
      </c>
    </row>
    <row r="343" spans="1:6" x14ac:dyDescent="0.35">
      <c r="A343" t="s">
        <v>404</v>
      </c>
      <c r="B343" t="s">
        <v>7</v>
      </c>
      <c r="C343" s="84">
        <v>44046</v>
      </c>
      <c r="D343" s="90">
        <v>44110</v>
      </c>
      <c r="E343">
        <v>36</v>
      </c>
      <c r="F343" s="84">
        <v>45107</v>
      </c>
    </row>
    <row r="344" spans="1:6" x14ac:dyDescent="0.35">
      <c r="A344" t="s">
        <v>405</v>
      </c>
      <c r="B344" t="s">
        <v>7</v>
      </c>
      <c r="C344" s="84">
        <v>44046</v>
      </c>
      <c r="D344" s="90">
        <v>44110</v>
      </c>
      <c r="E344">
        <v>36</v>
      </c>
      <c r="F344" s="84">
        <v>45107</v>
      </c>
    </row>
    <row r="345" spans="1:6" x14ac:dyDescent="0.35">
      <c r="A345" t="s">
        <v>406</v>
      </c>
      <c r="B345" t="s">
        <v>7</v>
      </c>
      <c r="C345" s="84">
        <v>44046</v>
      </c>
      <c r="D345" s="90">
        <v>44110</v>
      </c>
      <c r="E345">
        <v>36</v>
      </c>
      <c r="F345" s="84">
        <v>45107</v>
      </c>
    </row>
    <row r="346" spans="1:6" x14ac:dyDescent="0.35">
      <c r="A346" t="s">
        <v>407</v>
      </c>
      <c r="B346" t="s">
        <v>7</v>
      </c>
      <c r="C346" s="84">
        <v>44046</v>
      </c>
      <c r="D346" s="90">
        <v>44110</v>
      </c>
      <c r="E346">
        <v>36</v>
      </c>
      <c r="F346" s="84">
        <v>45107</v>
      </c>
    </row>
    <row r="347" spans="1:6" x14ac:dyDescent="0.35">
      <c r="A347" t="s">
        <v>408</v>
      </c>
      <c r="B347" t="s">
        <v>7</v>
      </c>
      <c r="C347" s="84">
        <v>44046</v>
      </c>
      <c r="D347" s="90">
        <v>44110</v>
      </c>
      <c r="E347">
        <v>36</v>
      </c>
      <c r="F347" s="84">
        <v>45107</v>
      </c>
    </row>
    <row r="348" spans="1:6" x14ac:dyDescent="0.35">
      <c r="A348" t="s">
        <v>612</v>
      </c>
      <c r="B348" t="s">
        <v>7</v>
      </c>
      <c r="C348" s="84">
        <v>44046</v>
      </c>
      <c r="D348" s="84">
        <v>44313</v>
      </c>
      <c r="E348">
        <v>36</v>
      </c>
      <c r="F348" s="84">
        <v>45107</v>
      </c>
    </row>
    <row r="349" spans="1:6" x14ac:dyDescent="0.35">
      <c r="A349" t="s">
        <v>617</v>
      </c>
      <c r="B349" t="s">
        <v>7</v>
      </c>
      <c r="C349" s="84">
        <v>44046</v>
      </c>
      <c r="D349" s="84">
        <v>44313</v>
      </c>
      <c r="E349">
        <v>36</v>
      </c>
      <c r="F349" s="84">
        <v>45107</v>
      </c>
    </row>
    <row r="350" spans="1:6" x14ac:dyDescent="0.35">
      <c r="A350" t="s">
        <v>409</v>
      </c>
      <c r="B350" t="s">
        <v>7</v>
      </c>
      <c r="C350" s="84">
        <v>44046</v>
      </c>
      <c r="D350" s="90">
        <v>44110</v>
      </c>
      <c r="E350">
        <v>36</v>
      </c>
      <c r="F350" s="84">
        <v>45107</v>
      </c>
    </row>
    <row r="351" spans="1:6" x14ac:dyDescent="0.35">
      <c r="A351" t="s">
        <v>614</v>
      </c>
      <c r="B351" t="s">
        <v>7</v>
      </c>
      <c r="C351" s="84">
        <v>44046</v>
      </c>
      <c r="D351" s="84">
        <v>44313</v>
      </c>
      <c r="E351">
        <v>36</v>
      </c>
      <c r="F351" s="84">
        <v>45107</v>
      </c>
    </row>
    <row r="352" spans="1:6" x14ac:dyDescent="0.35">
      <c r="A352" t="s">
        <v>410</v>
      </c>
      <c r="B352" t="s">
        <v>7</v>
      </c>
      <c r="C352" s="84">
        <v>44046</v>
      </c>
      <c r="D352" s="90">
        <v>44110</v>
      </c>
      <c r="E352">
        <v>36</v>
      </c>
      <c r="F352" s="84">
        <v>45107</v>
      </c>
    </row>
    <row r="353" spans="1:6" x14ac:dyDescent="0.35">
      <c r="A353" t="s">
        <v>411</v>
      </c>
      <c r="B353" t="s">
        <v>7</v>
      </c>
      <c r="C353" s="84">
        <v>44046</v>
      </c>
      <c r="D353" s="90">
        <v>44110</v>
      </c>
      <c r="E353">
        <v>36</v>
      </c>
      <c r="F353" s="84">
        <v>45107</v>
      </c>
    </row>
    <row r="354" spans="1:6" x14ac:dyDescent="0.35">
      <c r="A354" t="s">
        <v>611</v>
      </c>
      <c r="B354" t="s">
        <v>7</v>
      </c>
      <c r="C354" s="84">
        <v>44046</v>
      </c>
      <c r="D354" s="84">
        <v>44313</v>
      </c>
      <c r="E354">
        <v>36</v>
      </c>
      <c r="F354" s="84">
        <v>45107</v>
      </c>
    </row>
    <row r="355" spans="1:6" x14ac:dyDescent="0.35">
      <c r="A355" t="s">
        <v>613</v>
      </c>
      <c r="B355" t="s">
        <v>7</v>
      </c>
      <c r="C355" s="84">
        <v>44046</v>
      </c>
      <c r="D355" s="84">
        <v>44313</v>
      </c>
      <c r="E355">
        <v>36</v>
      </c>
      <c r="F355" s="84">
        <v>45107</v>
      </c>
    </row>
    <row r="356" spans="1:6" x14ac:dyDescent="0.35">
      <c r="A356" t="s">
        <v>412</v>
      </c>
      <c r="B356" t="s">
        <v>7</v>
      </c>
      <c r="C356" s="84">
        <v>44046</v>
      </c>
      <c r="D356" s="90">
        <v>44110</v>
      </c>
      <c r="E356">
        <v>36</v>
      </c>
      <c r="F356" s="84">
        <v>45107</v>
      </c>
    </row>
    <row r="357" spans="1:6" x14ac:dyDescent="0.35">
      <c r="A357" t="s">
        <v>413</v>
      </c>
      <c r="B357" t="s">
        <v>7</v>
      </c>
      <c r="C357" s="84">
        <v>44046</v>
      </c>
      <c r="D357" s="90">
        <v>44110</v>
      </c>
      <c r="E357">
        <v>36</v>
      </c>
      <c r="F357" s="84">
        <v>45107</v>
      </c>
    </row>
    <row r="358" spans="1:6" x14ac:dyDescent="0.35">
      <c r="A358" t="s">
        <v>414</v>
      </c>
      <c r="B358" t="s">
        <v>7</v>
      </c>
      <c r="C358" s="84">
        <v>44046</v>
      </c>
      <c r="D358" s="90">
        <v>44110</v>
      </c>
      <c r="E358">
        <v>36</v>
      </c>
      <c r="F358" s="84">
        <v>45107</v>
      </c>
    </row>
    <row r="359" spans="1:6" x14ac:dyDescent="0.35">
      <c r="A359" t="s">
        <v>415</v>
      </c>
      <c r="B359" t="s">
        <v>7</v>
      </c>
      <c r="C359" s="84">
        <v>44046</v>
      </c>
      <c r="D359" s="90">
        <v>44110</v>
      </c>
      <c r="E359">
        <v>36</v>
      </c>
      <c r="F359" s="84">
        <v>45107</v>
      </c>
    </row>
    <row r="360" spans="1:6" x14ac:dyDescent="0.35">
      <c r="A360" t="s">
        <v>416</v>
      </c>
      <c r="B360" t="s">
        <v>7</v>
      </c>
      <c r="C360" s="84">
        <v>44046</v>
      </c>
      <c r="D360" s="90">
        <v>44110</v>
      </c>
      <c r="E360">
        <v>36</v>
      </c>
      <c r="F360" s="84">
        <v>45107</v>
      </c>
    </row>
    <row r="361" spans="1:6" x14ac:dyDescent="0.35">
      <c r="A361" t="s">
        <v>615</v>
      </c>
      <c r="B361" t="s">
        <v>7</v>
      </c>
      <c r="C361" s="84">
        <v>44046</v>
      </c>
      <c r="D361" s="84">
        <v>44313</v>
      </c>
      <c r="E361">
        <v>36</v>
      </c>
      <c r="F361" s="84">
        <v>45107</v>
      </c>
    </row>
    <row r="362" spans="1:6" x14ac:dyDescent="0.35">
      <c r="A362" t="s">
        <v>417</v>
      </c>
      <c r="B362" t="s">
        <v>7</v>
      </c>
      <c r="C362" s="84">
        <v>44046</v>
      </c>
      <c r="D362" s="90">
        <v>44110</v>
      </c>
      <c r="E362">
        <v>36</v>
      </c>
      <c r="F362" s="84">
        <v>45107</v>
      </c>
    </row>
    <row r="363" spans="1:6" x14ac:dyDescent="0.35">
      <c r="A363" t="s">
        <v>418</v>
      </c>
      <c r="B363" t="s">
        <v>7</v>
      </c>
      <c r="C363" s="84">
        <v>44046</v>
      </c>
      <c r="D363" s="90">
        <v>44110</v>
      </c>
      <c r="E363">
        <v>36</v>
      </c>
      <c r="F363" s="84">
        <v>45107</v>
      </c>
    </row>
    <row r="364" spans="1:6" x14ac:dyDescent="0.35">
      <c r="A364" t="s">
        <v>419</v>
      </c>
      <c r="B364" t="s">
        <v>7</v>
      </c>
      <c r="C364" s="84">
        <v>44046</v>
      </c>
      <c r="D364" s="90">
        <v>44110</v>
      </c>
      <c r="E364">
        <v>36</v>
      </c>
      <c r="F364" s="84">
        <v>45107</v>
      </c>
    </row>
    <row r="365" spans="1:6" x14ac:dyDescent="0.35">
      <c r="A365" t="s">
        <v>420</v>
      </c>
      <c r="B365" t="s">
        <v>7</v>
      </c>
      <c r="C365" s="84">
        <v>44046</v>
      </c>
      <c r="D365" s="90">
        <v>44110</v>
      </c>
      <c r="E365">
        <v>36</v>
      </c>
      <c r="F365" s="84">
        <v>45107</v>
      </c>
    </row>
    <row r="366" spans="1:6" x14ac:dyDescent="0.35">
      <c r="A366" t="s">
        <v>421</v>
      </c>
      <c r="B366" t="s">
        <v>7</v>
      </c>
      <c r="C366" s="84">
        <v>44046</v>
      </c>
      <c r="D366" s="90">
        <v>44110</v>
      </c>
      <c r="E366">
        <v>36</v>
      </c>
      <c r="F366" s="84">
        <v>45107</v>
      </c>
    </row>
    <row r="367" spans="1:6" x14ac:dyDescent="0.35">
      <c r="A367" t="s">
        <v>422</v>
      </c>
      <c r="B367" t="s">
        <v>7</v>
      </c>
      <c r="C367" s="84">
        <v>44046</v>
      </c>
      <c r="D367" s="90">
        <v>44110</v>
      </c>
      <c r="E367">
        <v>36</v>
      </c>
      <c r="F367" s="84">
        <v>45107</v>
      </c>
    </row>
    <row r="368" spans="1:6" x14ac:dyDescent="0.35">
      <c r="A368" t="s">
        <v>616</v>
      </c>
      <c r="B368" t="s">
        <v>7</v>
      </c>
      <c r="C368" s="84">
        <v>44046</v>
      </c>
      <c r="D368" s="84">
        <v>44313</v>
      </c>
      <c r="E368">
        <v>36</v>
      </c>
      <c r="F368" s="84">
        <v>45107</v>
      </c>
    </row>
    <row r="369" spans="1:6" x14ac:dyDescent="0.35">
      <c r="A369" t="s">
        <v>423</v>
      </c>
      <c r="B369" t="s">
        <v>7</v>
      </c>
      <c r="C369" s="84">
        <v>44046</v>
      </c>
      <c r="D369" s="90">
        <v>44110</v>
      </c>
      <c r="E369">
        <v>36</v>
      </c>
      <c r="F369" s="84">
        <v>45107</v>
      </c>
    </row>
    <row r="370" spans="1:6" x14ac:dyDescent="0.35">
      <c r="A370" t="s">
        <v>424</v>
      </c>
      <c r="B370" t="s">
        <v>7</v>
      </c>
      <c r="C370" s="84">
        <v>44046</v>
      </c>
      <c r="D370" s="90">
        <v>44110</v>
      </c>
      <c r="E370">
        <v>36</v>
      </c>
      <c r="F370" s="84">
        <v>45107</v>
      </c>
    </row>
    <row r="371" spans="1:6" x14ac:dyDescent="0.35">
      <c r="A371" t="s">
        <v>555</v>
      </c>
      <c r="B371" t="s">
        <v>7</v>
      </c>
      <c r="C371" s="84">
        <v>44103</v>
      </c>
      <c r="D371" s="84">
        <v>44313</v>
      </c>
      <c r="E371">
        <v>36</v>
      </c>
      <c r="F371" s="84">
        <v>45107</v>
      </c>
    </row>
    <row r="372" spans="1:6" x14ac:dyDescent="0.35">
      <c r="A372" t="s">
        <v>556</v>
      </c>
      <c r="B372" t="s">
        <v>7</v>
      </c>
      <c r="C372" s="84">
        <v>44103</v>
      </c>
      <c r="D372" s="84">
        <v>44313</v>
      </c>
      <c r="E372">
        <v>36</v>
      </c>
      <c r="F372" s="84">
        <v>45107</v>
      </c>
    </row>
    <row r="373" spans="1:6" x14ac:dyDescent="0.35">
      <c r="A373" t="s">
        <v>557</v>
      </c>
      <c r="B373" t="s">
        <v>7</v>
      </c>
      <c r="C373" s="84">
        <v>44103</v>
      </c>
      <c r="D373" s="84">
        <v>44313</v>
      </c>
      <c r="E373">
        <v>36</v>
      </c>
      <c r="F373" s="84">
        <v>45107</v>
      </c>
    </row>
    <row r="374" spans="1:6" x14ac:dyDescent="0.35">
      <c r="A374" t="s">
        <v>558</v>
      </c>
      <c r="B374" t="s">
        <v>7</v>
      </c>
      <c r="C374" s="84">
        <v>44103</v>
      </c>
      <c r="D374" s="84">
        <v>44313</v>
      </c>
      <c r="E374">
        <v>36</v>
      </c>
      <c r="F374" s="84">
        <v>45107</v>
      </c>
    </row>
    <row r="375" spans="1:6" x14ac:dyDescent="0.35">
      <c r="A375" t="s">
        <v>559</v>
      </c>
      <c r="B375" t="s">
        <v>7</v>
      </c>
      <c r="C375" s="84">
        <v>44103</v>
      </c>
      <c r="D375" s="84">
        <v>44313</v>
      </c>
      <c r="E375">
        <v>36</v>
      </c>
      <c r="F375" s="84">
        <v>45107</v>
      </c>
    </row>
    <row r="376" spans="1:6" x14ac:dyDescent="0.35">
      <c r="A376" t="s">
        <v>560</v>
      </c>
      <c r="B376" t="s">
        <v>7</v>
      </c>
      <c r="C376" s="84">
        <v>44103</v>
      </c>
      <c r="D376" s="84">
        <v>44313</v>
      </c>
      <c r="E376">
        <v>36</v>
      </c>
      <c r="F376" s="84">
        <v>45107</v>
      </c>
    </row>
    <row r="377" spans="1:6" x14ac:dyDescent="0.35">
      <c r="A377" t="s">
        <v>561</v>
      </c>
      <c r="B377" t="s">
        <v>7</v>
      </c>
      <c r="C377" s="84">
        <v>44103</v>
      </c>
      <c r="D377" s="84">
        <v>44313</v>
      </c>
      <c r="E377">
        <v>36</v>
      </c>
      <c r="F377" s="84">
        <v>45107</v>
      </c>
    </row>
    <row r="378" spans="1:6" x14ac:dyDescent="0.35">
      <c r="A378" t="s">
        <v>562</v>
      </c>
      <c r="B378" t="s">
        <v>7</v>
      </c>
      <c r="C378" s="84">
        <v>44103</v>
      </c>
      <c r="D378" s="84">
        <v>44313</v>
      </c>
      <c r="E378">
        <v>36</v>
      </c>
      <c r="F378" s="84">
        <v>45107</v>
      </c>
    </row>
    <row r="379" spans="1:6" x14ac:dyDescent="0.35">
      <c r="A379" t="s">
        <v>563</v>
      </c>
      <c r="B379" t="s">
        <v>7</v>
      </c>
      <c r="C379" s="84">
        <v>44103</v>
      </c>
      <c r="D379" s="84">
        <v>44313</v>
      </c>
      <c r="E379">
        <v>36</v>
      </c>
      <c r="F379" s="84">
        <v>45107</v>
      </c>
    </row>
    <row r="380" spans="1:6" x14ac:dyDescent="0.35">
      <c r="A380" t="s">
        <v>564</v>
      </c>
      <c r="B380" t="s">
        <v>7</v>
      </c>
      <c r="C380" s="84">
        <v>44103</v>
      </c>
      <c r="D380" s="84">
        <v>44313</v>
      </c>
      <c r="E380">
        <v>36</v>
      </c>
      <c r="F380" s="84">
        <v>45107</v>
      </c>
    </row>
    <row r="381" spans="1:6" x14ac:dyDescent="0.35">
      <c r="A381" t="s">
        <v>565</v>
      </c>
      <c r="B381" t="s">
        <v>7</v>
      </c>
      <c r="C381" s="84">
        <v>44103</v>
      </c>
      <c r="D381" s="84">
        <v>44313</v>
      </c>
      <c r="E381">
        <v>36</v>
      </c>
      <c r="F381" s="84">
        <v>45107</v>
      </c>
    </row>
    <row r="382" spans="1:6" x14ac:dyDescent="0.35">
      <c r="A382" t="s">
        <v>566</v>
      </c>
      <c r="B382" t="s">
        <v>7</v>
      </c>
      <c r="C382" s="84">
        <v>44103</v>
      </c>
      <c r="D382" s="84">
        <v>44313</v>
      </c>
      <c r="E382">
        <v>36</v>
      </c>
      <c r="F382" s="84">
        <v>45107</v>
      </c>
    </row>
    <row r="383" spans="1:6" x14ac:dyDescent="0.35">
      <c r="A383" t="s">
        <v>567</v>
      </c>
      <c r="B383" t="s">
        <v>7</v>
      </c>
      <c r="C383" s="84">
        <v>44103</v>
      </c>
      <c r="D383" s="84">
        <v>44313</v>
      </c>
      <c r="E383">
        <v>36</v>
      </c>
      <c r="F383" s="84">
        <v>45107</v>
      </c>
    </row>
    <row r="384" spans="1:6" x14ac:dyDescent="0.35">
      <c r="A384" t="s">
        <v>568</v>
      </c>
      <c r="B384" t="s">
        <v>7</v>
      </c>
      <c r="C384" s="84">
        <v>44103</v>
      </c>
      <c r="D384" s="84">
        <v>44313</v>
      </c>
      <c r="E384">
        <v>36</v>
      </c>
      <c r="F384" s="84">
        <v>45107</v>
      </c>
    </row>
    <row r="385" spans="1:6" x14ac:dyDescent="0.35">
      <c r="A385" t="s">
        <v>569</v>
      </c>
      <c r="B385" t="s">
        <v>7</v>
      </c>
      <c r="C385" s="84">
        <v>44103</v>
      </c>
      <c r="D385" s="84">
        <v>44313</v>
      </c>
      <c r="E385">
        <v>36</v>
      </c>
      <c r="F385" s="84">
        <v>45107</v>
      </c>
    </row>
    <row r="386" spans="1:6" x14ac:dyDescent="0.35">
      <c r="A386" t="s">
        <v>570</v>
      </c>
      <c r="B386" t="s">
        <v>7</v>
      </c>
      <c r="C386" s="84">
        <v>44103</v>
      </c>
      <c r="D386" s="84">
        <v>44313</v>
      </c>
      <c r="E386">
        <v>36</v>
      </c>
      <c r="F386" s="84">
        <v>45107</v>
      </c>
    </row>
    <row r="387" spans="1:6" x14ac:dyDescent="0.35">
      <c r="A387" t="s">
        <v>571</v>
      </c>
      <c r="B387" t="s">
        <v>7</v>
      </c>
      <c r="C387" s="84">
        <v>44103</v>
      </c>
      <c r="D387" s="84">
        <v>44313</v>
      </c>
      <c r="E387">
        <v>36</v>
      </c>
      <c r="F387" s="84">
        <v>45107</v>
      </c>
    </row>
    <row r="388" spans="1:6" x14ac:dyDescent="0.35">
      <c r="A388" t="s">
        <v>572</v>
      </c>
      <c r="B388" t="s">
        <v>7</v>
      </c>
      <c r="C388" s="84">
        <v>44103</v>
      </c>
      <c r="D388" s="84">
        <v>44313</v>
      </c>
      <c r="E388">
        <v>36</v>
      </c>
      <c r="F388" s="84">
        <v>45107</v>
      </c>
    </row>
    <row r="389" spans="1:6" x14ac:dyDescent="0.35">
      <c r="A389" t="s">
        <v>573</v>
      </c>
      <c r="B389" t="s">
        <v>7</v>
      </c>
      <c r="C389" s="84">
        <v>44103</v>
      </c>
      <c r="D389" s="84">
        <v>44313</v>
      </c>
      <c r="E389">
        <v>36</v>
      </c>
      <c r="F389" s="84">
        <v>45107</v>
      </c>
    </row>
    <row r="390" spans="1:6" x14ac:dyDescent="0.35">
      <c r="A390" t="s">
        <v>574</v>
      </c>
      <c r="B390" t="s">
        <v>7</v>
      </c>
      <c r="C390" s="84">
        <v>44103</v>
      </c>
      <c r="D390" s="84">
        <v>44313</v>
      </c>
      <c r="E390">
        <v>36</v>
      </c>
      <c r="F390" s="84">
        <v>45107</v>
      </c>
    </row>
    <row r="391" spans="1:6" x14ac:dyDescent="0.35">
      <c r="A391" t="s">
        <v>575</v>
      </c>
      <c r="B391" t="s">
        <v>7</v>
      </c>
      <c r="C391" s="84">
        <v>44103</v>
      </c>
      <c r="D391" s="84">
        <v>44313</v>
      </c>
      <c r="E391">
        <v>36</v>
      </c>
      <c r="F391" s="84">
        <v>45107</v>
      </c>
    </row>
    <row r="392" spans="1:6" x14ac:dyDescent="0.35">
      <c r="A392" t="s">
        <v>576</v>
      </c>
      <c r="B392" t="s">
        <v>7</v>
      </c>
      <c r="C392" s="84">
        <v>44103</v>
      </c>
      <c r="D392" s="84">
        <v>44313</v>
      </c>
      <c r="E392">
        <v>36</v>
      </c>
      <c r="F392" s="84">
        <v>45107</v>
      </c>
    </row>
    <row r="393" spans="1:6" x14ac:dyDescent="0.35">
      <c r="A393" t="s">
        <v>577</v>
      </c>
      <c r="B393" t="s">
        <v>7</v>
      </c>
      <c r="C393" s="84">
        <v>44103</v>
      </c>
      <c r="D393" s="84">
        <v>44313</v>
      </c>
      <c r="E393">
        <v>36</v>
      </c>
      <c r="F393" s="84">
        <v>45107</v>
      </c>
    </row>
    <row r="394" spans="1:6" x14ac:dyDescent="0.35">
      <c r="A394" t="s">
        <v>578</v>
      </c>
      <c r="B394" t="s">
        <v>7</v>
      </c>
      <c r="C394" s="84">
        <v>44103</v>
      </c>
      <c r="D394" s="84">
        <v>44313</v>
      </c>
      <c r="E394">
        <v>36</v>
      </c>
      <c r="F394" s="84">
        <v>45107</v>
      </c>
    </row>
    <row r="395" spans="1:6" x14ac:dyDescent="0.35">
      <c r="A395" t="s">
        <v>579</v>
      </c>
      <c r="B395" t="s">
        <v>7</v>
      </c>
      <c r="C395" s="84">
        <v>44103</v>
      </c>
      <c r="D395" s="84">
        <v>44313</v>
      </c>
      <c r="E395">
        <v>36</v>
      </c>
      <c r="F395" s="84">
        <v>45107</v>
      </c>
    </row>
    <row r="396" spans="1:6" x14ac:dyDescent="0.35">
      <c r="A396" t="s">
        <v>580</v>
      </c>
      <c r="B396" t="s">
        <v>7</v>
      </c>
      <c r="C396" s="84">
        <v>44103</v>
      </c>
      <c r="D396" s="84">
        <v>44313</v>
      </c>
      <c r="E396">
        <v>36</v>
      </c>
      <c r="F396" s="84">
        <v>45107</v>
      </c>
    </row>
    <row r="397" spans="1:6" x14ac:dyDescent="0.35">
      <c r="A397" t="s">
        <v>581</v>
      </c>
      <c r="B397" t="s">
        <v>7</v>
      </c>
      <c r="C397" s="84">
        <v>44103</v>
      </c>
      <c r="D397" s="84">
        <v>44313</v>
      </c>
      <c r="E397">
        <v>36</v>
      </c>
      <c r="F397" s="84">
        <v>45107</v>
      </c>
    </row>
    <row r="398" spans="1:6" x14ac:dyDescent="0.35">
      <c r="A398" t="s">
        <v>582</v>
      </c>
      <c r="B398" t="s">
        <v>7</v>
      </c>
      <c r="C398" s="84">
        <v>44103</v>
      </c>
      <c r="D398" s="84">
        <v>44313</v>
      </c>
      <c r="E398">
        <v>36</v>
      </c>
      <c r="F398" s="84">
        <v>45107</v>
      </c>
    </row>
    <row r="399" spans="1:6" x14ac:dyDescent="0.35">
      <c r="A399" t="s">
        <v>583</v>
      </c>
      <c r="B399" t="s">
        <v>7</v>
      </c>
      <c r="C399" s="84">
        <v>44103</v>
      </c>
      <c r="D399" s="84">
        <v>44313</v>
      </c>
      <c r="E399">
        <v>36</v>
      </c>
      <c r="F399" s="84">
        <v>45107</v>
      </c>
    </row>
    <row r="400" spans="1:6" x14ac:dyDescent="0.35">
      <c r="A400" t="s">
        <v>584</v>
      </c>
      <c r="B400" t="s">
        <v>7</v>
      </c>
      <c r="C400" s="84">
        <v>44103</v>
      </c>
      <c r="D400" s="84">
        <v>44313</v>
      </c>
      <c r="E400">
        <v>36</v>
      </c>
      <c r="F400" s="84">
        <v>45107</v>
      </c>
    </row>
    <row r="401" spans="1:6" x14ac:dyDescent="0.35">
      <c r="A401" t="s">
        <v>585</v>
      </c>
      <c r="B401" t="s">
        <v>7</v>
      </c>
      <c r="C401" s="84">
        <v>44103</v>
      </c>
      <c r="D401" s="84">
        <v>44313</v>
      </c>
      <c r="E401">
        <v>36</v>
      </c>
      <c r="F401" s="84">
        <v>45107</v>
      </c>
    </row>
    <row r="402" spans="1:6" x14ac:dyDescent="0.35">
      <c r="A402" t="s">
        <v>586</v>
      </c>
      <c r="B402" t="s">
        <v>7</v>
      </c>
      <c r="C402" s="84">
        <v>44103</v>
      </c>
      <c r="D402" s="84">
        <v>44313</v>
      </c>
      <c r="E402">
        <v>36</v>
      </c>
      <c r="F402" s="84">
        <v>45107</v>
      </c>
    </row>
    <row r="403" spans="1:6" x14ac:dyDescent="0.35">
      <c r="A403" t="s">
        <v>587</v>
      </c>
      <c r="B403" t="s">
        <v>7</v>
      </c>
      <c r="C403" s="84">
        <v>44103</v>
      </c>
      <c r="D403" s="84">
        <v>44313</v>
      </c>
      <c r="E403">
        <v>36</v>
      </c>
      <c r="F403" s="84">
        <v>45107</v>
      </c>
    </row>
    <row r="404" spans="1:6" x14ac:dyDescent="0.35">
      <c r="A404" t="s">
        <v>588</v>
      </c>
      <c r="B404" t="s">
        <v>7</v>
      </c>
      <c r="C404" s="84">
        <v>44103</v>
      </c>
      <c r="D404" s="84">
        <v>44313</v>
      </c>
      <c r="E404">
        <v>36</v>
      </c>
      <c r="F404" s="84">
        <v>45107</v>
      </c>
    </row>
    <row r="405" spans="1:6" x14ac:dyDescent="0.35">
      <c r="A405" t="s">
        <v>589</v>
      </c>
      <c r="B405" t="s">
        <v>7</v>
      </c>
      <c r="C405" s="84">
        <v>44103</v>
      </c>
      <c r="D405" s="84">
        <v>44313</v>
      </c>
      <c r="E405">
        <v>36</v>
      </c>
      <c r="F405" s="84">
        <v>45107</v>
      </c>
    </row>
    <row r="406" spans="1:6" x14ac:dyDescent="0.35">
      <c r="A406" t="s">
        <v>590</v>
      </c>
      <c r="B406" t="s">
        <v>7</v>
      </c>
      <c r="C406" s="84">
        <v>44103</v>
      </c>
      <c r="D406" s="84">
        <v>44313</v>
      </c>
      <c r="E406">
        <v>36</v>
      </c>
      <c r="F406" s="84">
        <v>45107</v>
      </c>
    </row>
    <row r="407" spans="1:6" x14ac:dyDescent="0.35">
      <c r="A407" t="s">
        <v>591</v>
      </c>
      <c r="B407" t="s">
        <v>7</v>
      </c>
      <c r="C407" s="84">
        <v>44103</v>
      </c>
      <c r="D407" s="84">
        <v>44313</v>
      </c>
      <c r="E407">
        <v>36</v>
      </c>
      <c r="F407" s="84">
        <v>45107</v>
      </c>
    </row>
    <row r="408" spans="1:6" x14ac:dyDescent="0.35">
      <c r="A408" t="s">
        <v>592</v>
      </c>
      <c r="B408" t="s">
        <v>7</v>
      </c>
      <c r="C408" s="84">
        <v>44103</v>
      </c>
      <c r="D408" s="84">
        <v>44313</v>
      </c>
      <c r="E408">
        <v>36</v>
      </c>
      <c r="F408" s="84">
        <v>45107</v>
      </c>
    </row>
    <row r="409" spans="1:6" x14ac:dyDescent="0.35">
      <c r="A409" t="s">
        <v>593</v>
      </c>
      <c r="B409" t="s">
        <v>7</v>
      </c>
      <c r="C409" s="84">
        <v>44103</v>
      </c>
      <c r="D409" s="84">
        <v>44313</v>
      </c>
      <c r="E409">
        <v>36</v>
      </c>
      <c r="F409" s="84">
        <v>45107</v>
      </c>
    </row>
    <row r="410" spans="1:6" x14ac:dyDescent="0.35">
      <c r="A410" t="s">
        <v>594</v>
      </c>
      <c r="B410" t="s">
        <v>7</v>
      </c>
      <c r="C410" s="84">
        <v>44103</v>
      </c>
      <c r="D410" s="84">
        <v>44313</v>
      </c>
      <c r="E410">
        <v>36</v>
      </c>
      <c r="F410" s="84">
        <v>45107</v>
      </c>
    </row>
    <row r="411" spans="1:6" x14ac:dyDescent="0.35">
      <c r="A411" t="s">
        <v>595</v>
      </c>
      <c r="B411" t="s">
        <v>7</v>
      </c>
      <c r="C411" s="84">
        <v>44103</v>
      </c>
      <c r="D411" s="84">
        <v>44313</v>
      </c>
      <c r="E411">
        <v>36</v>
      </c>
      <c r="F411" s="84">
        <v>45107</v>
      </c>
    </row>
    <row r="412" spans="1:6" x14ac:dyDescent="0.35">
      <c r="A412" t="s">
        <v>596</v>
      </c>
      <c r="B412" t="s">
        <v>7</v>
      </c>
      <c r="C412" s="84">
        <v>44103</v>
      </c>
      <c r="D412" s="84">
        <v>44313</v>
      </c>
      <c r="E412">
        <v>36</v>
      </c>
      <c r="F412" s="84">
        <v>45107</v>
      </c>
    </row>
    <row r="413" spans="1:6" x14ac:dyDescent="0.35">
      <c r="A413" t="s">
        <v>597</v>
      </c>
      <c r="B413" t="s">
        <v>7</v>
      </c>
      <c r="C413" s="84">
        <v>44103</v>
      </c>
      <c r="D413" s="84">
        <v>44313</v>
      </c>
      <c r="E413">
        <v>36</v>
      </c>
      <c r="F413" s="84">
        <v>45107</v>
      </c>
    </row>
    <row r="414" spans="1:6" x14ac:dyDescent="0.35">
      <c r="A414" t="s">
        <v>598</v>
      </c>
      <c r="B414" t="s">
        <v>7</v>
      </c>
      <c r="C414" s="84">
        <v>44103</v>
      </c>
      <c r="D414" s="84">
        <v>44313</v>
      </c>
      <c r="E414">
        <v>36</v>
      </c>
      <c r="F414" s="84">
        <v>45107</v>
      </c>
    </row>
    <row r="415" spans="1:6" x14ac:dyDescent="0.35">
      <c r="A415" t="s">
        <v>599</v>
      </c>
      <c r="B415" t="s">
        <v>7</v>
      </c>
      <c r="C415" s="84">
        <v>44103</v>
      </c>
      <c r="D415" s="84">
        <v>44313</v>
      </c>
      <c r="E415">
        <v>36</v>
      </c>
      <c r="F415" s="84">
        <v>45107</v>
      </c>
    </row>
    <row r="416" spans="1:6" x14ac:dyDescent="0.35">
      <c r="A416" t="s">
        <v>600</v>
      </c>
      <c r="B416" t="s">
        <v>7</v>
      </c>
      <c r="C416" s="84">
        <v>44103</v>
      </c>
      <c r="D416" s="84">
        <v>44313</v>
      </c>
      <c r="E416">
        <v>36</v>
      </c>
      <c r="F416" s="84">
        <v>45107</v>
      </c>
    </row>
    <row r="417" spans="1:6" x14ac:dyDescent="0.35">
      <c r="A417" t="s">
        <v>601</v>
      </c>
      <c r="B417" t="s">
        <v>7</v>
      </c>
      <c r="C417" s="84">
        <v>44103</v>
      </c>
      <c r="D417" s="84">
        <v>44313</v>
      </c>
      <c r="E417">
        <v>36</v>
      </c>
      <c r="F417" s="84">
        <v>45107</v>
      </c>
    </row>
    <row r="418" spans="1:6" x14ac:dyDescent="0.35">
      <c r="A418" t="s">
        <v>602</v>
      </c>
      <c r="B418" t="s">
        <v>7</v>
      </c>
      <c r="C418" s="84">
        <v>44103</v>
      </c>
      <c r="D418" s="84">
        <v>44313</v>
      </c>
      <c r="E418">
        <v>36</v>
      </c>
      <c r="F418" s="84">
        <v>45107</v>
      </c>
    </row>
    <row r="419" spans="1:6" x14ac:dyDescent="0.35">
      <c r="A419" t="s">
        <v>603</v>
      </c>
      <c r="B419" t="s">
        <v>7</v>
      </c>
      <c r="C419" s="84">
        <v>44103</v>
      </c>
      <c r="D419" s="84">
        <v>44313</v>
      </c>
      <c r="E419">
        <v>36</v>
      </c>
      <c r="F419" s="84">
        <v>45107</v>
      </c>
    </row>
    <row r="420" spans="1:6" x14ac:dyDescent="0.35">
      <c r="A420" t="s">
        <v>604</v>
      </c>
      <c r="B420" t="s">
        <v>7</v>
      </c>
      <c r="C420" s="84">
        <v>44103</v>
      </c>
      <c r="D420" s="84">
        <v>44313</v>
      </c>
      <c r="E420">
        <v>36</v>
      </c>
      <c r="F420" s="84">
        <v>45107</v>
      </c>
    </row>
    <row r="421" spans="1:6" x14ac:dyDescent="0.35">
      <c r="A421" t="s">
        <v>605</v>
      </c>
      <c r="B421" t="s">
        <v>7</v>
      </c>
      <c r="C421" s="84">
        <v>44103</v>
      </c>
      <c r="D421" s="84">
        <v>44313</v>
      </c>
      <c r="E421">
        <v>36</v>
      </c>
      <c r="F421" s="84">
        <v>45107</v>
      </c>
    </row>
    <row r="422" spans="1:6" x14ac:dyDescent="0.35">
      <c r="A422" t="s">
        <v>606</v>
      </c>
      <c r="B422" t="s">
        <v>7</v>
      </c>
      <c r="C422" s="84">
        <v>44103</v>
      </c>
      <c r="D422" s="84">
        <v>44313</v>
      </c>
      <c r="E422">
        <v>36</v>
      </c>
      <c r="F422" s="84">
        <v>45107</v>
      </c>
    </row>
    <row r="423" spans="1:6" x14ac:dyDescent="0.35">
      <c r="A423" t="s">
        <v>607</v>
      </c>
      <c r="B423" t="s">
        <v>7</v>
      </c>
      <c r="C423" s="84">
        <v>44103</v>
      </c>
      <c r="D423" s="84">
        <v>44313</v>
      </c>
      <c r="E423">
        <v>36</v>
      </c>
      <c r="F423" s="84">
        <v>45107</v>
      </c>
    </row>
    <row r="424" spans="1:6" x14ac:dyDescent="0.35">
      <c r="A424" t="s">
        <v>608</v>
      </c>
      <c r="B424" t="s">
        <v>7</v>
      </c>
      <c r="C424" s="84">
        <v>44103</v>
      </c>
      <c r="D424" s="84">
        <v>44313</v>
      </c>
      <c r="E424">
        <v>36</v>
      </c>
      <c r="F424" s="84">
        <v>45107</v>
      </c>
    </row>
    <row r="425" spans="1:6" x14ac:dyDescent="0.35">
      <c r="A425" t="s">
        <v>609</v>
      </c>
      <c r="B425" t="s">
        <v>7</v>
      </c>
      <c r="C425" s="84">
        <v>44103</v>
      </c>
      <c r="D425" s="84">
        <v>44313</v>
      </c>
      <c r="E425">
        <v>36</v>
      </c>
      <c r="F425" s="84">
        <v>45107</v>
      </c>
    </row>
    <row r="426" spans="1:6" x14ac:dyDescent="0.35">
      <c r="A426" t="s">
        <v>610</v>
      </c>
      <c r="B426" t="s">
        <v>7</v>
      </c>
      <c r="C426" s="84">
        <v>44103</v>
      </c>
      <c r="D426" s="84">
        <v>44313</v>
      </c>
      <c r="E426">
        <v>36</v>
      </c>
      <c r="F426" s="84">
        <v>45107</v>
      </c>
    </row>
  </sheetData>
  <autoFilter ref="A1:F1" xr:uid="{CACB8681-09F1-4576-B420-9862CBFDC215}"/>
  <phoneticPr fontId="5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51"/>
  <dimension ref="A1:S34"/>
  <sheetViews>
    <sheetView topLeftCell="C1" workbookViewId="0">
      <selection activeCell="B6" sqref="B6"/>
    </sheetView>
  </sheetViews>
  <sheetFormatPr defaultRowHeight="14.5" x14ac:dyDescent="0.35"/>
  <cols>
    <col min="2" max="2" width="91.7265625" customWidth="1"/>
    <col min="4" max="4" width="37.7265625" customWidth="1"/>
    <col min="5" max="5" width="2.1796875" customWidth="1"/>
    <col min="6" max="6" width="50.26953125" customWidth="1"/>
    <col min="7" max="7" width="3.81640625" customWidth="1"/>
    <col min="9" max="9" width="3.453125" customWidth="1"/>
    <col min="13" max="14" width="10.453125" bestFit="1" customWidth="1"/>
    <col min="18" max="18" width="15.1796875" customWidth="1"/>
    <col min="19" max="24" width="12.26953125" customWidth="1"/>
  </cols>
  <sheetData>
    <row r="1" spans="1:19" ht="43.5" x14ac:dyDescent="0.35">
      <c r="A1" s="13" t="s">
        <v>18</v>
      </c>
      <c r="B1" s="32" t="s">
        <v>17</v>
      </c>
      <c r="C1" s="32"/>
      <c r="D1" s="62" t="s">
        <v>106</v>
      </c>
      <c r="E1" t="s">
        <v>117</v>
      </c>
      <c r="F1" t="s">
        <v>434</v>
      </c>
      <c r="H1" t="s">
        <v>465</v>
      </c>
      <c r="J1" t="s">
        <v>474</v>
      </c>
      <c r="L1" t="s">
        <v>0</v>
      </c>
      <c r="R1" s="87"/>
      <c r="S1" s="88" t="s">
        <v>493</v>
      </c>
    </row>
    <row r="2" spans="1:19" x14ac:dyDescent="0.35">
      <c r="A2" s="13" t="s">
        <v>19</v>
      </c>
      <c r="B2" s="32" t="s">
        <v>15</v>
      </c>
      <c r="C2" s="32"/>
      <c r="D2" s="62" t="s">
        <v>107</v>
      </c>
      <c r="E2" t="s">
        <v>118</v>
      </c>
      <c r="F2" t="s">
        <v>435</v>
      </c>
      <c r="H2" t="s">
        <v>466</v>
      </c>
      <c r="J2" t="s">
        <v>475</v>
      </c>
      <c r="L2" t="s">
        <v>3</v>
      </c>
      <c r="M2" s="84">
        <v>43571</v>
      </c>
      <c r="N2" s="84">
        <v>43917</v>
      </c>
      <c r="R2" s="89" t="s">
        <v>494</v>
      </c>
      <c r="S2" s="90">
        <v>42489</v>
      </c>
    </row>
    <row r="3" spans="1:19" x14ac:dyDescent="0.35">
      <c r="A3" s="13" t="s">
        <v>20</v>
      </c>
      <c r="B3" s="32" t="s">
        <v>16</v>
      </c>
      <c r="C3" s="32"/>
      <c r="D3" s="62" t="s">
        <v>91</v>
      </c>
      <c r="F3" t="s">
        <v>436</v>
      </c>
      <c r="H3" t="s">
        <v>467</v>
      </c>
      <c r="J3" s="79" t="s">
        <v>477</v>
      </c>
      <c r="R3" s="89" t="s">
        <v>495</v>
      </c>
      <c r="S3" s="90">
        <v>42489</v>
      </c>
    </row>
    <row r="4" spans="1:19" x14ac:dyDescent="0.35">
      <c r="A4" s="13" t="s">
        <v>21</v>
      </c>
      <c r="B4" s="32" t="s">
        <v>22</v>
      </c>
      <c r="C4" s="32"/>
      <c r="D4" s="62" t="s">
        <v>93</v>
      </c>
      <c r="F4" t="s">
        <v>437</v>
      </c>
      <c r="H4" t="s">
        <v>468</v>
      </c>
      <c r="J4" t="s">
        <v>476</v>
      </c>
      <c r="R4" s="89" t="s">
        <v>496</v>
      </c>
      <c r="S4" s="90">
        <v>42670</v>
      </c>
    </row>
    <row r="5" spans="1:19" x14ac:dyDescent="0.35">
      <c r="A5" s="13" t="s">
        <v>23</v>
      </c>
      <c r="B5" s="32" t="s">
        <v>551</v>
      </c>
      <c r="C5" s="32"/>
      <c r="D5" s="62" t="s">
        <v>94</v>
      </c>
      <c r="F5" t="s">
        <v>438</v>
      </c>
      <c r="H5" t="s">
        <v>469</v>
      </c>
      <c r="R5" s="89" t="s">
        <v>497</v>
      </c>
      <c r="S5" s="90">
        <v>42738</v>
      </c>
    </row>
    <row r="6" spans="1:19" x14ac:dyDescent="0.35">
      <c r="A6" s="13" t="s">
        <v>24</v>
      </c>
      <c r="B6" s="32" t="s">
        <v>25</v>
      </c>
      <c r="C6" s="32"/>
      <c r="D6" s="62" t="s">
        <v>90</v>
      </c>
      <c r="F6" t="s">
        <v>441</v>
      </c>
      <c r="R6" s="89" t="s">
        <v>498</v>
      </c>
      <c r="S6" s="90">
        <v>43004</v>
      </c>
    </row>
    <row r="7" spans="1:19" x14ac:dyDescent="0.35">
      <c r="A7" s="13" t="s">
        <v>26</v>
      </c>
      <c r="B7" s="32" t="s">
        <v>27</v>
      </c>
      <c r="C7" s="32"/>
      <c r="D7" s="62" t="s">
        <v>79</v>
      </c>
      <c r="F7" t="s">
        <v>442</v>
      </c>
      <c r="R7" s="89" t="s">
        <v>499</v>
      </c>
      <c r="S7" s="90">
        <v>43138</v>
      </c>
    </row>
    <row r="8" spans="1:19" x14ac:dyDescent="0.35">
      <c r="A8" s="13" t="s">
        <v>28</v>
      </c>
      <c r="B8" s="32" t="s">
        <v>29</v>
      </c>
      <c r="C8" s="32"/>
      <c r="D8" s="62" t="s">
        <v>96</v>
      </c>
      <c r="F8" t="s">
        <v>444</v>
      </c>
      <c r="H8" t="s">
        <v>517</v>
      </c>
      <c r="R8" s="89" t="s">
        <v>500</v>
      </c>
      <c r="S8" s="90">
        <v>43298</v>
      </c>
    </row>
    <row r="9" spans="1:19" x14ac:dyDescent="0.35">
      <c r="A9" s="63">
        <v>110</v>
      </c>
      <c r="B9" s="64" t="s">
        <v>115</v>
      </c>
      <c r="C9" s="59"/>
      <c r="D9" s="62" t="s">
        <v>97</v>
      </c>
      <c r="F9" t="s">
        <v>445</v>
      </c>
      <c r="H9" t="s">
        <v>518</v>
      </c>
      <c r="J9" s="169">
        <v>0.2</v>
      </c>
      <c r="R9" s="89" t="s">
        <v>501</v>
      </c>
      <c r="S9" s="90">
        <v>43543</v>
      </c>
    </row>
    <row r="10" spans="1:19" x14ac:dyDescent="0.35">
      <c r="A10" s="13" t="s">
        <v>30</v>
      </c>
      <c r="B10" s="32" t="s">
        <v>31</v>
      </c>
      <c r="C10" s="32"/>
      <c r="D10" s="62" t="s">
        <v>92</v>
      </c>
      <c r="F10" t="s">
        <v>447</v>
      </c>
      <c r="J10" s="169">
        <v>0.3</v>
      </c>
      <c r="R10" s="89" t="s">
        <v>502</v>
      </c>
      <c r="S10" s="90">
        <v>43913</v>
      </c>
    </row>
    <row r="11" spans="1:19" x14ac:dyDescent="0.35">
      <c r="A11" s="14" t="s">
        <v>35</v>
      </c>
      <c r="B11" s="32" t="s">
        <v>36</v>
      </c>
      <c r="C11" s="32"/>
      <c r="D11" s="62" t="s">
        <v>108</v>
      </c>
      <c r="F11" t="s">
        <v>448</v>
      </c>
      <c r="H11" s="169">
        <v>0.15</v>
      </c>
      <c r="J11" s="169">
        <v>0.15</v>
      </c>
      <c r="R11" s="89" t="s">
        <v>503</v>
      </c>
      <c r="S11" s="90">
        <v>43725</v>
      </c>
    </row>
    <row r="12" spans="1:19" x14ac:dyDescent="0.35">
      <c r="D12" s="62" t="s">
        <v>109</v>
      </c>
      <c r="F12" t="s">
        <v>450</v>
      </c>
      <c r="J12" s="169">
        <v>1</v>
      </c>
      <c r="R12" s="89" t="s">
        <v>504</v>
      </c>
      <c r="S12" s="90">
        <v>43977</v>
      </c>
    </row>
    <row r="13" spans="1:19" x14ac:dyDescent="0.35">
      <c r="D13" s="62" t="s">
        <v>99</v>
      </c>
      <c r="F13" t="s">
        <v>451</v>
      </c>
      <c r="H13" s="169">
        <v>0.3</v>
      </c>
      <c r="J13" s="169">
        <v>0.2</v>
      </c>
      <c r="R13" s="89" t="s">
        <v>505</v>
      </c>
      <c r="S13" s="90">
        <v>43991</v>
      </c>
    </row>
    <row r="14" spans="1:19" x14ac:dyDescent="0.35">
      <c r="D14" s="62" t="s">
        <v>112</v>
      </c>
      <c r="F14" t="s">
        <v>452</v>
      </c>
      <c r="H14" s="169">
        <v>0.4</v>
      </c>
      <c r="J14" s="169">
        <v>0.5</v>
      </c>
      <c r="R14" s="89" t="s">
        <v>506</v>
      </c>
      <c r="S14" s="90">
        <v>44110</v>
      </c>
    </row>
    <row r="15" spans="1:19" x14ac:dyDescent="0.35">
      <c r="D15" s="62" t="s">
        <v>80</v>
      </c>
      <c r="F15" t="s">
        <v>453</v>
      </c>
      <c r="R15" s="91"/>
    </row>
    <row r="16" spans="1:19" x14ac:dyDescent="0.35">
      <c r="D16" s="62" t="s">
        <v>81</v>
      </c>
      <c r="F16" t="s">
        <v>454</v>
      </c>
    </row>
    <row r="17" spans="4:6" x14ac:dyDescent="0.35">
      <c r="D17" s="62" t="s">
        <v>82</v>
      </c>
      <c r="F17" t="s">
        <v>455</v>
      </c>
    </row>
    <row r="18" spans="4:6" x14ac:dyDescent="0.35">
      <c r="D18" s="62" t="s">
        <v>83</v>
      </c>
      <c r="F18" t="s">
        <v>456</v>
      </c>
    </row>
    <row r="19" spans="4:6" x14ac:dyDescent="0.35">
      <c r="D19" s="62" t="s">
        <v>84</v>
      </c>
      <c r="F19" t="s">
        <v>457</v>
      </c>
    </row>
    <row r="20" spans="4:6" x14ac:dyDescent="0.35">
      <c r="D20" s="62" t="s">
        <v>85</v>
      </c>
      <c r="F20" t="s">
        <v>458</v>
      </c>
    </row>
    <row r="21" spans="4:6" x14ac:dyDescent="0.35">
      <c r="D21" s="62" t="s">
        <v>86</v>
      </c>
      <c r="F21" t="s">
        <v>459</v>
      </c>
    </row>
    <row r="22" spans="4:6" x14ac:dyDescent="0.35">
      <c r="D22" s="62" t="s">
        <v>87</v>
      </c>
      <c r="F22" t="s">
        <v>460</v>
      </c>
    </row>
    <row r="23" spans="4:6" x14ac:dyDescent="0.35">
      <c r="D23" s="62" t="s">
        <v>88</v>
      </c>
      <c r="F23" t="s">
        <v>461</v>
      </c>
    </row>
    <row r="24" spans="4:6" x14ac:dyDescent="0.35">
      <c r="D24" s="62" t="s">
        <v>89</v>
      </c>
      <c r="F24" t="s">
        <v>462</v>
      </c>
    </row>
    <row r="25" spans="4:6" x14ac:dyDescent="0.35">
      <c r="D25" s="62" t="s">
        <v>95</v>
      </c>
      <c r="F25" t="s">
        <v>463</v>
      </c>
    </row>
    <row r="26" spans="4:6" x14ac:dyDescent="0.35">
      <c r="D26" s="62" t="s">
        <v>98</v>
      </c>
    </row>
    <row r="27" spans="4:6" x14ac:dyDescent="0.35">
      <c r="D27" s="62" t="s">
        <v>100</v>
      </c>
    </row>
    <row r="28" spans="4:6" x14ac:dyDescent="0.35">
      <c r="D28" s="62" t="s">
        <v>101</v>
      </c>
    </row>
    <row r="29" spans="4:6" x14ac:dyDescent="0.35">
      <c r="D29" s="62" t="s">
        <v>102</v>
      </c>
    </row>
    <row r="30" spans="4:6" x14ac:dyDescent="0.35">
      <c r="D30" s="62" t="s">
        <v>103</v>
      </c>
    </row>
    <row r="31" spans="4:6" x14ac:dyDescent="0.35">
      <c r="D31" s="62" t="s">
        <v>104</v>
      </c>
    </row>
    <row r="32" spans="4:6" x14ac:dyDescent="0.35">
      <c r="D32" s="62" t="s">
        <v>105</v>
      </c>
    </row>
    <row r="33" spans="4:4" x14ac:dyDescent="0.35">
      <c r="D33" s="62" t="s">
        <v>110</v>
      </c>
    </row>
    <row r="34" spans="4:4" x14ac:dyDescent="0.35">
      <c r="D34" s="62" t="s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7">
    <tabColor theme="4" tint="-0.499984740745262"/>
  </sheetPr>
  <dimension ref="B1:AX36"/>
  <sheetViews>
    <sheetView zoomScaleNormal="100" workbookViewId="0">
      <selection activeCell="N7" sqref="N7:N13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47.179687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2.1796875" style="2" customWidth="1"/>
    <col min="28" max="28" width="9.1796875" style="2"/>
    <col min="29" max="29" width="7.1796875" style="2" customWidth="1"/>
    <col min="30" max="30" width="8.1796875" style="2" customWidth="1"/>
    <col min="31" max="31" width="9.81640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44.25" customHeight="1" x14ac:dyDescent="0.35">
      <c r="E1" s="246" t="s">
        <v>121</v>
      </c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V1" s="246" t="s">
        <v>120</v>
      </c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K1" s="247" t="s">
        <v>119</v>
      </c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</row>
    <row r="2" spans="2:50" s="65" customFormat="1" ht="6.75" customHeight="1" x14ac:dyDescent="0.35"/>
    <row r="3" spans="2:50" ht="21.75" customHeight="1" x14ac:dyDescent="0.35">
      <c r="B3" s="248" t="s">
        <v>432</v>
      </c>
      <c r="C3" s="248"/>
      <c r="E3" s="3"/>
      <c r="G3" s="78" t="s">
        <v>545</v>
      </c>
      <c r="J3" s="54">
        <f>SUM(J7:J37)</f>
        <v>0</v>
      </c>
      <c r="K3" s="54">
        <f>SUM(K7:K37)</f>
        <v>0</v>
      </c>
      <c r="L3" s="54">
        <f>SUM(L7:L37)</f>
        <v>0</v>
      </c>
      <c r="V3" s="3"/>
      <c r="W3" s="78" t="s">
        <v>472</v>
      </c>
      <c r="AK3" s="51" t="s">
        <v>123</v>
      </c>
      <c r="AL3" s="77" t="str">
        <f>IF(U6&gt;0,"Sim","Não")</f>
        <v>Sim</v>
      </c>
      <c r="AM3" s="53"/>
      <c r="AN3" s="78" t="s">
        <v>472</v>
      </c>
      <c r="AO3" s="53"/>
      <c r="AP3" s="53"/>
      <c r="AQ3" s="53"/>
      <c r="AR3" s="53"/>
      <c r="AS3" s="53"/>
      <c r="AT3" s="53"/>
      <c r="AU3" s="53"/>
      <c r="AV3" s="53"/>
      <c r="AW3" s="53"/>
      <c r="AX3" s="53"/>
    </row>
    <row r="4" spans="2:50" ht="6.75" customHeight="1" x14ac:dyDescent="0.35">
      <c r="E4" s="3"/>
      <c r="V4" s="3"/>
      <c r="AK4" s="51"/>
      <c r="AL4" s="55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</row>
    <row r="5" spans="2:50" ht="15" customHeight="1" x14ac:dyDescent="0.35">
      <c r="B5" s="230" t="s">
        <v>470</v>
      </c>
      <c r="C5" s="231"/>
      <c r="E5" s="249" t="s">
        <v>114</v>
      </c>
      <c r="F5" s="250" t="s">
        <v>8</v>
      </c>
      <c r="G5" s="249" t="s">
        <v>427</v>
      </c>
      <c r="H5" s="249" t="s">
        <v>428</v>
      </c>
      <c r="I5" s="31"/>
      <c r="J5" s="249" t="s">
        <v>429</v>
      </c>
      <c r="K5" s="249" t="s">
        <v>430</v>
      </c>
      <c r="L5" s="249" t="s">
        <v>38</v>
      </c>
      <c r="M5" s="249" t="s">
        <v>39</v>
      </c>
      <c r="N5" s="251" t="s">
        <v>426</v>
      </c>
      <c r="O5" s="242" t="s">
        <v>113</v>
      </c>
      <c r="P5" s="242" t="s">
        <v>11</v>
      </c>
      <c r="Q5" s="240" t="s">
        <v>12</v>
      </c>
      <c r="R5" s="242" t="s">
        <v>13</v>
      </c>
      <c r="S5" s="242" t="s">
        <v>14</v>
      </c>
      <c r="T5" s="244" t="s">
        <v>431</v>
      </c>
      <c r="V5" s="236" t="s">
        <v>40</v>
      </c>
      <c r="W5" s="236" t="s">
        <v>9</v>
      </c>
      <c r="X5" s="236"/>
      <c r="Y5" s="236"/>
      <c r="Z5" s="236"/>
      <c r="AA5" s="236" t="s">
        <v>10</v>
      </c>
      <c r="AB5" s="236"/>
      <c r="AC5" s="236" t="s">
        <v>41</v>
      </c>
      <c r="AD5" s="236"/>
      <c r="AE5" s="236"/>
      <c r="AF5" s="237" t="s">
        <v>42</v>
      </c>
      <c r="AG5" s="237"/>
      <c r="AH5" s="238" t="s">
        <v>125</v>
      </c>
      <c r="AI5" s="238" t="s">
        <v>124</v>
      </c>
      <c r="AK5" s="66" t="s">
        <v>47</v>
      </c>
      <c r="AL5" s="66">
        <v>2014</v>
      </c>
      <c r="AM5" s="66">
        <v>2015</v>
      </c>
      <c r="AN5" s="66">
        <v>2016</v>
      </c>
      <c r="AO5" s="66">
        <v>2017</v>
      </c>
      <c r="AP5" s="66">
        <v>2018</v>
      </c>
      <c r="AQ5" s="66">
        <v>2019</v>
      </c>
      <c r="AR5" s="66">
        <v>2020</v>
      </c>
      <c r="AS5" s="66">
        <v>2021</v>
      </c>
      <c r="AT5" s="66">
        <v>2022</v>
      </c>
      <c r="AU5" s="66">
        <v>2023</v>
      </c>
      <c r="AV5" s="66">
        <v>2024</v>
      </c>
      <c r="AW5" s="66" t="s">
        <v>48</v>
      </c>
      <c r="AX5" s="66" t="s">
        <v>49</v>
      </c>
    </row>
    <row r="6" spans="2:50" ht="15.75" customHeight="1" x14ac:dyDescent="0.35">
      <c r="B6" s="220"/>
      <c r="C6" s="219"/>
      <c r="E6" s="249"/>
      <c r="F6" s="250"/>
      <c r="G6" s="249"/>
      <c r="H6" s="249"/>
      <c r="I6" s="31" t="s">
        <v>116</v>
      </c>
      <c r="J6" s="249"/>
      <c r="K6" s="249"/>
      <c r="L6" s="249"/>
      <c r="M6" s="249"/>
      <c r="N6" s="252"/>
      <c r="O6" s="243"/>
      <c r="P6" s="243"/>
      <c r="Q6" s="241"/>
      <c r="R6" s="243"/>
      <c r="S6" s="243"/>
      <c r="T6" s="245"/>
      <c r="U6" s="70">
        <f>SUM(U7:U36)</f>
        <v>1</v>
      </c>
      <c r="V6" s="236"/>
      <c r="W6" s="236"/>
      <c r="X6" s="236"/>
      <c r="Y6" s="236"/>
      <c r="Z6" s="236"/>
      <c r="AA6" s="66" t="s">
        <v>43</v>
      </c>
      <c r="AB6" s="66" t="s">
        <v>44</v>
      </c>
      <c r="AC6" s="66" t="s">
        <v>44</v>
      </c>
      <c r="AD6" s="66" t="s">
        <v>43</v>
      </c>
      <c r="AE6" s="66" t="s">
        <v>45</v>
      </c>
      <c r="AF6" s="66" t="s">
        <v>43</v>
      </c>
      <c r="AG6" s="66" t="s">
        <v>44</v>
      </c>
      <c r="AH6" s="239"/>
      <c r="AI6" s="239"/>
      <c r="AK6" s="22" t="s">
        <v>50</v>
      </c>
      <c r="AL6" s="25" t="e">
        <f t="shared" ref="AL6:AV6" si="0">IF($AL$3="Sim",AL12*0.5695,AL12*0.85)*($AW$10/$AW$12)</f>
        <v>#DIV/0!</v>
      </c>
      <c r="AM6" s="25" t="e">
        <f t="shared" si="0"/>
        <v>#DIV/0!</v>
      </c>
      <c r="AN6" s="25" t="e">
        <f t="shared" si="0"/>
        <v>#DIV/0!</v>
      </c>
      <c r="AO6" s="25" t="e">
        <f t="shared" si="0"/>
        <v>#DIV/0!</v>
      </c>
      <c r="AP6" s="25" t="e">
        <f t="shared" si="0"/>
        <v>#DIV/0!</v>
      </c>
      <c r="AQ6" s="25" t="e">
        <f t="shared" si="0"/>
        <v>#DIV/0!</v>
      </c>
      <c r="AR6" s="25" t="e">
        <f t="shared" si="0"/>
        <v>#DIV/0!</v>
      </c>
      <c r="AS6" s="25" t="e">
        <f t="shared" si="0"/>
        <v>#DIV/0!</v>
      </c>
      <c r="AT6" s="25" t="e">
        <f t="shared" si="0"/>
        <v>#DIV/0!</v>
      </c>
      <c r="AU6" s="25" t="e">
        <f t="shared" si="0"/>
        <v>#DIV/0!</v>
      </c>
      <c r="AV6" s="25" t="e">
        <f t="shared" si="0"/>
        <v>#DIV/0!</v>
      </c>
      <c r="AW6" s="25" t="e">
        <f>SUM(AL6:AV6)</f>
        <v>#DIV/0!</v>
      </c>
      <c r="AX6" s="27" t="e">
        <f>AW6/$AW$10</f>
        <v>#DIV/0!</v>
      </c>
    </row>
    <row r="7" spans="2:50" ht="15.75" customHeight="1" x14ac:dyDescent="0.35">
      <c r="B7" s="221"/>
      <c r="C7" s="222"/>
      <c r="E7" s="12">
        <v>1</v>
      </c>
      <c r="F7" s="11">
        <v>1</v>
      </c>
      <c r="G7" s="152"/>
      <c r="H7" s="157"/>
      <c r="I7" s="158"/>
      <c r="J7" s="159"/>
      <c r="K7" s="159"/>
      <c r="L7" s="160">
        <f t="shared" ref="L7:L13" si="1">K7-J7</f>
        <v>0</v>
      </c>
      <c r="M7" s="161" t="str">
        <f>IF(L7=0,"NÃO APLICÁVEL","FUNDAMENTAR ALTERAÇÕES*")</f>
        <v>NÃO APLICÁVEL</v>
      </c>
      <c r="N7" s="162"/>
      <c r="O7" s="26"/>
      <c r="P7" s="4"/>
      <c r="Q7" s="26"/>
      <c r="R7" s="4"/>
      <c r="S7" s="8"/>
      <c r="T7" s="9" t="s">
        <v>467</v>
      </c>
      <c r="U7" s="70">
        <f>IF(T7="Lisboa",1,IF(T7="Algarve",1,0))</f>
        <v>1</v>
      </c>
      <c r="V7" s="63">
        <v>101</v>
      </c>
      <c r="W7" s="223" t="s">
        <v>17</v>
      </c>
      <c r="X7" s="223"/>
      <c r="Y7" s="223"/>
      <c r="Z7" s="223"/>
      <c r="AA7" s="28">
        <f>SUMIF($N$7:$N$37,W7,$K$7:$K$37)</f>
        <v>0</v>
      </c>
      <c r="AB7" s="29" t="e">
        <f t="shared" ref="AB7:AB19" si="2">AA7/$AA$20</f>
        <v>#DIV/0!</v>
      </c>
      <c r="AC7" s="15"/>
      <c r="AD7" s="15"/>
      <c r="AE7" s="15"/>
      <c r="AF7" s="28">
        <f t="shared" ref="AF7:AF13" si="3">AA7</f>
        <v>0</v>
      </c>
      <c r="AG7" s="29" t="e">
        <f>AF7/$AF$20</f>
        <v>#DIV/0!</v>
      </c>
      <c r="AH7" s="60"/>
      <c r="AI7" s="28">
        <f>AA7-AF7</f>
        <v>0</v>
      </c>
      <c r="AJ7" s="56"/>
      <c r="AK7" s="22" t="s">
        <v>51</v>
      </c>
      <c r="AL7" s="25" t="e">
        <f>AL8+AL9</f>
        <v>#DIV/0!</v>
      </c>
      <c r="AM7" s="25" t="e">
        <f t="shared" ref="AM7:AW7" si="4">AM8+AM9</f>
        <v>#DIV/0!</v>
      </c>
      <c r="AN7" s="25" t="e">
        <f t="shared" si="4"/>
        <v>#DIV/0!</v>
      </c>
      <c r="AO7" s="25" t="e">
        <f t="shared" si="4"/>
        <v>#DIV/0!</v>
      </c>
      <c r="AP7" s="25" t="e">
        <f t="shared" si="4"/>
        <v>#DIV/0!</v>
      </c>
      <c r="AQ7" s="25" t="e">
        <f t="shared" si="4"/>
        <v>#DIV/0!</v>
      </c>
      <c r="AR7" s="25" t="e">
        <f t="shared" si="4"/>
        <v>#DIV/0!</v>
      </c>
      <c r="AS7" s="25" t="e">
        <f t="shared" si="4"/>
        <v>#DIV/0!</v>
      </c>
      <c r="AT7" s="25" t="e">
        <f t="shared" si="4"/>
        <v>#DIV/0!</v>
      </c>
      <c r="AU7" s="25" t="e">
        <f t="shared" si="4"/>
        <v>#DIV/0!</v>
      </c>
      <c r="AV7" s="25" t="e">
        <f t="shared" si="4"/>
        <v>#DIV/0!</v>
      </c>
      <c r="AW7" s="25" t="e">
        <f t="shared" si="4"/>
        <v>#DIV/0!</v>
      </c>
      <c r="AX7" s="27" t="e">
        <f>AW7/$AW$10</f>
        <v>#DIV/0!</v>
      </c>
    </row>
    <row r="8" spans="2:50" ht="15" customHeight="1" x14ac:dyDescent="0.35">
      <c r="B8" s="230" t="s">
        <v>547</v>
      </c>
      <c r="C8" s="231"/>
      <c r="E8" s="12">
        <v>2</v>
      </c>
      <c r="F8" s="11">
        <v>2</v>
      </c>
      <c r="G8" s="152"/>
      <c r="H8" s="157"/>
      <c r="I8" s="158"/>
      <c r="J8" s="159"/>
      <c r="K8" s="159"/>
      <c r="L8" s="160">
        <f t="shared" si="1"/>
        <v>0</v>
      </c>
      <c r="M8" s="161" t="str">
        <f t="shared" ref="M8:M13" si="5">IF(L8=0,"NÃO APLICÁVEL","FUNDAMENTAR ALTERAÇÕES*")</f>
        <v>NÃO APLICÁVEL</v>
      </c>
      <c r="N8" s="163"/>
      <c r="O8" s="26"/>
      <c r="P8" s="10"/>
      <c r="Q8" s="7"/>
      <c r="R8" s="10"/>
      <c r="S8" s="8"/>
      <c r="T8" s="9"/>
      <c r="U8" s="70">
        <f t="shared" ref="U8:U36" si="6">IF(T8="Lisboa",1,IF(T8="Algarve",1,0))</f>
        <v>0</v>
      </c>
      <c r="V8" s="63">
        <v>102</v>
      </c>
      <c r="W8" s="223" t="s">
        <v>15</v>
      </c>
      <c r="X8" s="223"/>
      <c r="Y8" s="223"/>
      <c r="Z8" s="223"/>
      <c r="AA8" s="28">
        <f t="shared" ref="AA8:AA16" si="7">SUMIF($N$7:$N$37,W8,$K$7:$K$37)</f>
        <v>0</v>
      </c>
      <c r="AB8" s="29" t="e">
        <f t="shared" si="2"/>
        <v>#DIV/0!</v>
      </c>
      <c r="AC8" s="16"/>
      <c r="AD8" s="16"/>
      <c r="AE8" s="16"/>
      <c r="AF8" s="28">
        <f t="shared" si="3"/>
        <v>0</v>
      </c>
      <c r="AG8" s="29" t="e">
        <f t="shared" ref="AG8:AG19" si="8">AF8/$AF$20</f>
        <v>#DIV/0!</v>
      </c>
      <c r="AH8" s="60"/>
      <c r="AI8" s="28">
        <f t="shared" ref="AI8:AI19" si="9">AA8-AF8</f>
        <v>0</v>
      </c>
      <c r="AJ8" s="56"/>
      <c r="AK8" s="30" t="s">
        <v>52</v>
      </c>
      <c r="AL8" s="21" t="e">
        <f t="shared" ref="AL8:AV8" si="10">IF($AL$3="Sim",AL12*0.33,0)*($AW$10/$AW$12)</f>
        <v>#DIV/0!</v>
      </c>
      <c r="AM8" s="21" t="e">
        <f t="shared" si="10"/>
        <v>#DIV/0!</v>
      </c>
      <c r="AN8" s="21" t="e">
        <f t="shared" si="10"/>
        <v>#DIV/0!</v>
      </c>
      <c r="AO8" s="21" t="e">
        <f t="shared" si="10"/>
        <v>#DIV/0!</v>
      </c>
      <c r="AP8" s="21" t="e">
        <f t="shared" si="10"/>
        <v>#DIV/0!</v>
      </c>
      <c r="AQ8" s="21" t="e">
        <f t="shared" si="10"/>
        <v>#DIV/0!</v>
      </c>
      <c r="AR8" s="21" t="e">
        <f t="shared" si="10"/>
        <v>#DIV/0!</v>
      </c>
      <c r="AS8" s="21" t="e">
        <f t="shared" si="10"/>
        <v>#DIV/0!</v>
      </c>
      <c r="AT8" s="21" t="e">
        <f t="shared" si="10"/>
        <v>#DIV/0!</v>
      </c>
      <c r="AU8" s="21" t="e">
        <f t="shared" si="10"/>
        <v>#DIV/0!</v>
      </c>
      <c r="AV8" s="21" t="e">
        <f t="shared" si="10"/>
        <v>#DIV/0!</v>
      </c>
      <c r="AW8" s="25" t="e">
        <f t="shared" ref="AW8:AW12" si="11">SUM(AL8:AV8)</f>
        <v>#DIV/0!</v>
      </c>
      <c r="AX8" s="27" t="e">
        <f>AW8/$AW$10</f>
        <v>#DIV/0!</v>
      </c>
    </row>
    <row r="9" spans="2:50" ht="15" customHeight="1" x14ac:dyDescent="0.35">
      <c r="B9" s="220"/>
      <c r="C9" s="219"/>
      <c r="E9" s="12">
        <v>3</v>
      </c>
      <c r="F9" s="11">
        <v>3</v>
      </c>
      <c r="G9" s="152"/>
      <c r="H9" s="157"/>
      <c r="I9" s="158"/>
      <c r="J9" s="159"/>
      <c r="K9" s="159"/>
      <c r="L9" s="160">
        <f t="shared" si="1"/>
        <v>0</v>
      </c>
      <c r="M9" s="161" t="str">
        <f t="shared" si="5"/>
        <v>NÃO APLICÁVEL</v>
      </c>
      <c r="N9" s="163"/>
      <c r="O9" s="26"/>
      <c r="P9" s="10"/>
      <c r="Q9" s="7"/>
      <c r="R9" s="10"/>
      <c r="S9" s="8"/>
      <c r="T9" s="9"/>
      <c r="U9" s="70">
        <f t="shared" si="6"/>
        <v>0</v>
      </c>
      <c r="V9" s="63">
        <v>103</v>
      </c>
      <c r="W9" s="223" t="s">
        <v>16</v>
      </c>
      <c r="X9" s="223"/>
      <c r="Y9" s="223"/>
      <c r="Z9" s="223"/>
      <c r="AA9" s="28">
        <f t="shared" si="7"/>
        <v>0</v>
      </c>
      <c r="AB9" s="29" t="e">
        <f t="shared" si="2"/>
        <v>#DIV/0!</v>
      </c>
      <c r="AC9" s="16"/>
      <c r="AD9" s="16"/>
      <c r="AE9" s="16"/>
      <c r="AF9" s="28">
        <f t="shared" si="3"/>
        <v>0</v>
      </c>
      <c r="AG9" s="29" t="e">
        <f t="shared" si="8"/>
        <v>#DIV/0!</v>
      </c>
      <c r="AH9" s="60"/>
      <c r="AI9" s="28">
        <f t="shared" si="9"/>
        <v>0</v>
      </c>
      <c r="AJ9" s="56"/>
      <c r="AK9" s="23" t="s">
        <v>122</v>
      </c>
      <c r="AL9" s="21" t="e">
        <f t="shared" ref="AL9:AV9" si="12">IF($AL$3="Sim",AL12*0.1005,AL12*0.15)*($AW$10/$AW$12)</f>
        <v>#DIV/0!</v>
      </c>
      <c r="AM9" s="21" t="e">
        <f t="shared" si="12"/>
        <v>#DIV/0!</v>
      </c>
      <c r="AN9" s="21" t="e">
        <f t="shared" si="12"/>
        <v>#DIV/0!</v>
      </c>
      <c r="AO9" s="21" t="e">
        <f t="shared" si="12"/>
        <v>#DIV/0!</v>
      </c>
      <c r="AP9" s="21" t="e">
        <f t="shared" si="12"/>
        <v>#DIV/0!</v>
      </c>
      <c r="AQ9" s="21" t="e">
        <f t="shared" si="12"/>
        <v>#DIV/0!</v>
      </c>
      <c r="AR9" s="21" t="e">
        <f t="shared" si="12"/>
        <v>#DIV/0!</v>
      </c>
      <c r="AS9" s="21" t="e">
        <f t="shared" si="12"/>
        <v>#DIV/0!</v>
      </c>
      <c r="AT9" s="21" t="e">
        <f t="shared" si="12"/>
        <v>#DIV/0!</v>
      </c>
      <c r="AU9" s="21" t="e">
        <f t="shared" si="12"/>
        <v>#DIV/0!</v>
      </c>
      <c r="AV9" s="21" t="e">
        <f t="shared" si="12"/>
        <v>#DIV/0!</v>
      </c>
      <c r="AW9" s="25" t="e">
        <f t="shared" si="11"/>
        <v>#DIV/0!</v>
      </c>
      <c r="AX9" s="27" t="e">
        <f>AW9/$AW$10</f>
        <v>#DIV/0!</v>
      </c>
    </row>
    <row r="10" spans="2:50" ht="15" customHeight="1" x14ac:dyDescent="0.35">
      <c r="B10" s="221"/>
      <c r="C10" s="222"/>
      <c r="E10" s="12">
        <v>4</v>
      </c>
      <c r="F10" s="11">
        <v>4</v>
      </c>
      <c r="G10" s="152"/>
      <c r="H10" s="157"/>
      <c r="I10" s="158"/>
      <c r="J10" s="159"/>
      <c r="K10" s="159"/>
      <c r="L10" s="160">
        <f t="shared" si="1"/>
        <v>0</v>
      </c>
      <c r="M10" s="161" t="str">
        <f t="shared" si="5"/>
        <v>NÃO APLICÁVEL</v>
      </c>
      <c r="N10" s="163"/>
      <c r="O10" s="26"/>
      <c r="P10" s="10"/>
      <c r="Q10" s="7"/>
      <c r="R10" s="10"/>
      <c r="S10" s="8"/>
      <c r="T10" s="9"/>
      <c r="U10" s="70">
        <f t="shared" si="6"/>
        <v>0</v>
      </c>
      <c r="V10" s="63">
        <v>104</v>
      </c>
      <c r="W10" s="223" t="s">
        <v>22</v>
      </c>
      <c r="X10" s="223"/>
      <c r="Y10" s="223"/>
      <c r="Z10" s="223"/>
      <c r="AA10" s="28">
        <f t="shared" si="7"/>
        <v>0</v>
      </c>
      <c r="AB10" s="29" t="e">
        <f t="shared" si="2"/>
        <v>#DIV/0!</v>
      </c>
      <c r="AC10" s="16"/>
      <c r="AD10" s="16"/>
      <c r="AE10" s="16"/>
      <c r="AF10" s="28">
        <f t="shared" si="3"/>
        <v>0</v>
      </c>
      <c r="AG10" s="29" t="e">
        <f t="shared" si="8"/>
        <v>#DIV/0!</v>
      </c>
      <c r="AH10" s="60"/>
      <c r="AI10" s="28">
        <f t="shared" si="9"/>
        <v>0</v>
      </c>
      <c r="AJ10" s="56"/>
      <c r="AK10" s="24" t="s">
        <v>53</v>
      </c>
      <c r="AL10" s="25" t="e">
        <f t="shared" ref="AL10:AV10" si="13">AL7+AL6</f>
        <v>#DIV/0!</v>
      </c>
      <c r="AM10" s="25" t="e">
        <f t="shared" si="13"/>
        <v>#DIV/0!</v>
      </c>
      <c r="AN10" s="25" t="e">
        <f t="shared" si="13"/>
        <v>#DIV/0!</v>
      </c>
      <c r="AO10" s="25" t="e">
        <f t="shared" si="13"/>
        <v>#DIV/0!</v>
      </c>
      <c r="AP10" s="25" t="e">
        <f t="shared" si="13"/>
        <v>#DIV/0!</v>
      </c>
      <c r="AQ10" s="25" t="e">
        <f t="shared" si="13"/>
        <v>#DIV/0!</v>
      </c>
      <c r="AR10" s="25" t="e">
        <f t="shared" si="13"/>
        <v>#DIV/0!</v>
      </c>
      <c r="AS10" s="25" t="e">
        <f t="shared" si="13"/>
        <v>#DIV/0!</v>
      </c>
      <c r="AT10" s="25" t="e">
        <f t="shared" si="13"/>
        <v>#DIV/0!</v>
      </c>
      <c r="AU10" s="25" t="e">
        <f t="shared" si="13"/>
        <v>#DIV/0!</v>
      </c>
      <c r="AV10" s="25" t="e">
        <f t="shared" si="13"/>
        <v>#DIV/0!</v>
      </c>
      <c r="AW10" s="25">
        <f>AF20</f>
        <v>0</v>
      </c>
      <c r="AX10" s="27">
        <v>1</v>
      </c>
    </row>
    <row r="11" spans="2:50" x14ac:dyDescent="0.35">
      <c r="B11" s="232" t="s">
        <v>56</v>
      </c>
      <c r="C11" s="233"/>
      <c r="E11" s="12">
        <v>5</v>
      </c>
      <c r="F11" s="11">
        <v>5</v>
      </c>
      <c r="G11" s="152"/>
      <c r="H11" s="157"/>
      <c r="I11" s="158"/>
      <c r="J11" s="159"/>
      <c r="K11" s="159"/>
      <c r="L11" s="160">
        <f t="shared" si="1"/>
        <v>0</v>
      </c>
      <c r="M11" s="161" t="str">
        <f t="shared" si="5"/>
        <v>NÃO APLICÁVEL</v>
      </c>
      <c r="N11" s="163"/>
      <c r="O11" s="26"/>
      <c r="P11" s="10"/>
      <c r="Q11" s="7"/>
      <c r="R11" s="10"/>
      <c r="S11" s="8"/>
      <c r="T11" s="9"/>
      <c r="U11" s="70">
        <f t="shared" si="6"/>
        <v>0</v>
      </c>
      <c r="V11" s="63">
        <v>105</v>
      </c>
      <c r="W11" s="223" t="s">
        <v>551</v>
      </c>
      <c r="X11" s="223"/>
      <c r="Y11" s="223"/>
      <c r="Z11" s="223"/>
      <c r="AA11" s="28">
        <f t="shared" si="7"/>
        <v>0</v>
      </c>
      <c r="AB11" s="29" t="e">
        <f t="shared" si="2"/>
        <v>#DIV/0!</v>
      </c>
      <c r="AC11" s="16"/>
      <c r="AD11" s="16"/>
      <c r="AE11" s="16"/>
      <c r="AF11" s="28">
        <f t="shared" si="3"/>
        <v>0</v>
      </c>
      <c r="AG11" s="29" t="e">
        <f t="shared" si="8"/>
        <v>#DIV/0!</v>
      </c>
      <c r="AH11" s="60"/>
      <c r="AI11" s="28">
        <f t="shared" si="9"/>
        <v>0</v>
      </c>
      <c r="AJ11" s="56"/>
      <c r="AK11" s="24" t="s">
        <v>54</v>
      </c>
      <c r="AL11" s="25">
        <v>0</v>
      </c>
      <c r="AM11" s="25">
        <v>0</v>
      </c>
      <c r="AN11" s="25"/>
      <c r="AO11" s="25"/>
      <c r="AP11" s="25"/>
      <c r="AQ11" s="25"/>
      <c r="AR11" s="25"/>
      <c r="AS11" s="25">
        <v>0</v>
      </c>
      <c r="AT11" s="25">
        <v>0</v>
      </c>
      <c r="AU11" s="25">
        <v>0</v>
      </c>
      <c r="AV11" s="25">
        <v>0</v>
      </c>
      <c r="AW11" s="25">
        <f t="shared" si="11"/>
        <v>0</v>
      </c>
      <c r="AX11" s="27"/>
    </row>
    <row r="12" spans="2:50" x14ac:dyDescent="0.35">
      <c r="B12" s="234"/>
      <c r="C12" s="235"/>
      <c r="E12" s="12">
        <v>6</v>
      </c>
      <c r="F12" s="11">
        <v>6</v>
      </c>
      <c r="G12" s="152"/>
      <c r="H12" s="157"/>
      <c r="I12" s="158"/>
      <c r="J12" s="159"/>
      <c r="K12" s="159"/>
      <c r="L12" s="160">
        <f t="shared" si="1"/>
        <v>0</v>
      </c>
      <c r="M12" s="161" t="str">
        <f t="shared" si="5"/>
        <v>NÃO APLICÁVEL</v>
      </c>
      <c r="N12" s="163"/>
      <c r="O12" s="26"/>
      <c r="P12" s="10"/>
      <c r="Q12" s="7"/>
      <c r="R12" s="10"/>
      <c r="S12" s="8"/>
      <c r="T12" s="9"/>
      <c r="U12" s="70">
        <f t="shared" si="6"/>
        <v>0</v>
      </c>
      <c r="V12" s="63">
        <v>106</v>
      </c>
      <c r="W12" s="223" t="s">
        <v>25</v>
      </c>
      <c r="X12" s="223"/>
      <c r="Y12" s="223"/>
      <c r="Z12" s="223"/>
      <c r="AA12" s="28">
        <f t="shared" si="7"/>
        <v>0</v>
      </c>
      <c r="AB12" s="29" t="e">
        <f t="shared" si="2"/>
        <v>#DIV/0!</v>
      </c>
      <c r="AC12" s="16"/>
      <c r="AD12" s="16"/>
      <c r="AE12" s="16"/>
      <c r="AF12" s="28">
        <f t="shared" si="3"/>
        <v>0</v>
      </c>
      <c r="AG12" s="29" t="e">
        <f t="shared" si="8"/>
        <v>#DIV/0!</v>
      </c>
      <c r="AH12" s="60"/>
      <c r="AI12" s="28">
        <f t="shared" si="9"/>
        <v>0</v>
      </c>
      <c r="AJ12" s="56"/>
      <c r="AK12" s="24" t="s">
        <v>55</v>
      </c>
      <c r="AL12" s="25">
        <f t="shared" ref="AL12:AV12" si="14">SUMIF($I$7:$I$37,AL5,$K$7:$K$37)</f>
        <v>0</v>
      </c>
      <c r="AM12" s="25">
        <f t="shared" si="14"/>
        <v>0</v>
      </c>
      <c r="AN12" s="25">
        <f t="shared" si="14"/>
        <v>0</v>
      </c>
      <c r="AO12" s="25">
        <f t="shared" si="14"/>
        <v>0</v>
      </c>
      <c r="AP12" s="25">
        <f t="shared" si="14"/>
        <v>0</v>
      </c>
      <c r="AQ12" s="25">
        <f t="shared" si="14"/>
        <v>0</v>
      </c>
      <c r="AR12" s="25">
        <f t="shared" si="14"/>
        <v>0</v>
      </c>
      <c r="AS12" s="25">
        <f t="shared" si="14"/>
        <v>0</v>
      </c>
      <c r="AT12" s="25">
        <f t="shared" si="14"/>
        <v>0</v>
      </c>
      <c r="AU12" s="25">
        <f t="shared" si="14"/>
        <v>0</v>
      </c>
      <c r="AV12" s="25">
        <f t="shared" si="14"/>
        <v>0</v>
      </c>
      <c r="AW12" s="25">
        <f t="shared" si="11"/>
        <v>0</v>
      </c>
      <c r="AX12" s="27"/>
    </row>
    <row r="13" spans="2:50" ht="15" customHeight="1" x14ac:dyDescent="0.35">
      <c r="B13" s="72" t="s">
        <v>29</v>
      </c>
      <c r="C13" s="73">
        <f>AA14-AF14</f>
        <v>0</v>
      </c>
      <c r="E13" s="12">
        <v>7</v>
      </c>
      <c r="F13" s="11">
        <v>7</v>
      </c>
      <c r="G13" s="152"/>
      <c r="H13" s="157"/>
      <c r="I13" s="158"/>
      <c r="J13" s="159"/>
      <c r="K13" s="159"/>
      <c r="L13" s="160">
        <f t="shared" si="1"/>
        <v>0</v>
      </c>
      <c r="M13" s="161" t="str">
        <f t="shared" si="5"/>
        <v>NÃO APLICÁVEL</v>
      </c>
      <c r="N13" s="163"/>
      <c r="O13" s="26"/>
      <c r="P13" s="10"/>
      <c r="Q13" s="7"/>
      <c r="R13" s="10"/>
      <c r="S13" s="8"/>
      <c r="T13" s="9"/>
      <c r="U13" s="70">
        <f t="shared" si="6"/>
        <v>0</v>
      </c>
      <c r="V13" s="63">
        <v>107</v>
      </c>
      <c r="W13" s="223" t="s">
        <v>27</v>
      </c>
      <c r="X13" s="223"/>
      <c r="Y13" s="223"/>
      <c r="Z13" s="223"/>
      <c r="AA13" s="28">
        <f t="shared" si="7"/>
        <v>0</v>
      </c>
      <c r="AB13" s="29" t="e">
        <f t="shared" si="2"/>
        <v>#DIV/0!</v>
      </c>
      <c r="AC13" s="16"/>
      <c r="AD13" s="16"/>
      <c r="AE13" s="16"/>
      <c r="AF13" s="28">
        <f t="shared" si="3"/>
        <v>0</v>
      </c>
      <c r="AG13" s="29" t="e">
        <f t="shared" si="8"/>
        <v>#DIV/0!</v>
      </c>
      <c r="AH13" s="60"/>
      <c r="AI13" s="28">
        <f t="shared" si="9"/>
        <v>0</v>
      </c>
      <c r="AJ13" s="56"/>
    </row>
    <row r="14" spans="2:50" x14ac:dyDescent="0.35">
      <c r="B14" s="72"/>
      <c r="C14" s="73"/>
      <c r="E14" s="12">
        <v>8</v>
      </c>
      <c r="F14" s="11">
        <v>8</v>
      </c>
      <c r="G14" s="5"/>
      <c r="H14" s="48"/>
      <c r="I14" s="57"/>
      <c r="J14" s="6"/>
      <c r="K14" s="6"/>
      <c r="L14" s="68">
        <f t="shared" ref="L14:L36" si="15">K14-J14</f>
        <v>0</v>
      </c>
      <c r="M14" s="52" t="str">
        <f t="shared" ref="M14:M36" si="16">IF(L14=0,"NÃO APLICÁVEL","FUNDAMENTAR ALTERAÇÕES*")</f>
        <v>NÃO APLICÁVEL</v>
      </c>
      <c r="N14" s="26"/>
      <c r="O14" s="26"/>
      <c r="P14" s="10"/>
      <c r="Q14" s="7"/>
      <c r="R14" s="10"/>
      <c r="S14" s="8"/>
      <c r="T14" s="9"/>
      <c r="U14" s="70">
        <f t="shared" si="6"/>
        <v>0</v>
      </c>
      <c r="V14" s="63">
        <v>108</v>
      </c>
      <c r="W14" s="223" t="s">
        <v>29</v>
      </c>
      <c r="X14" s="223"/>
      <c r="Y14" s="223"/>
      <c r="Z14" s="223"/>
      <c r="AA14" s="28">
        <f t="shared" si="7"/>
        <v>0</v>
      </c>
      <c r="AB14" s="29" t="e">
        <f t="shared" si="2"/>
        <v>#DIV/0!</v>
      </c>
      <c r="AC14" s="18">
        <v>0.05</v>
      </c>
      <c r="AD14" s="28">
        <v>5000</v>
      </c>
      <c r="AE14" s="28" t="e">
        <f>IF(AB14=0,0,AC14*(AF20-AF14))</f>
        <v>#DIV/0!</v>
      </c>
      <c r="AF14" s="61">
        <f>IF(AA14=0,0,IF(AA14&gt;AD14,MIN(AD14,AE14),AA14))</f>
        <v>0</v>
      </c>
      <c r="AG14" s="29" t="e">
        <f t="shared" si="8"/>
        <v>#DIV/0!</v>
      </c>
      <c r="AH14" s="60" t="e">
        <f>AF14/(AF20-AF14)</f>
        <v>#DIV/0!</v>
      </c>
      <c r="AI14" s="28">
        <f t="shared" si="9"/>
        <v>0</v>
      </c>
      <c r="AJ14" s="56"/>
    </row>
    <row r="15" spans="2:50" x14ac:dyDescent="0.35">
      <c r="B15" s="72" t="s">
        <v>57</v>
      </c>
      <c r="C15" s="74">
        <f>AA15-AF15</f>
        <v>0</v>
      </c>
      <c r="E15" s="12">
        <v>9</v>
      </c>
      <c r="F15" s="11">
        <v>9</v>
      </c>
      <c r="G15" s="5"/>
      <c r="H15" s="48"/>
      <c r="I15" s="57">
        <f t="shared" ref="I15:I36" si="17">YEAR(H15)</f>
        <v>1900</v>
      </c>
      <c r="J15" s="6"/>
      <c r="K15" s="6"/>
      <c r="L15" s="68">
        <f t="shared" si="15"/>
        <v>0</v>
      </c>
      <c r="M15" s="52" t="str">
        <f t="shared" si="16"/>
        <v>NÃO APLICÁVEL</v>
      </c>
      <c r="N15" s="26"/>
      <c r="O15" s="26"/>
      <c r="P15" s="10"/>
      <c r="Q15" s="7"/>
      <c r="R15" s="10"/>
      <c r="S15" s="8"/>
      <c r="T15" s="9"/>
      <c r="U15" s="70">
        <f t="shared" si="6"/>
        <v>0</v>
      </c>
      <c r="V15" s="63">
        <v>109</v>
      </c>
      <c r="W15" s="223" t="s">
        <v>31</v>
      </c>
      <c r="X15" s="223"/>
      <c r="Y15" s="223"/>
      <c r="Z15" s="223"/>
      <c r="AA15" s="28">
        <f t="shared" si="7"/>
        <v>0</v>
      </c>
      <c r="AB15" s="29" t="e">
        <f t="shared" si="2"/>
        <v>#DIV/0!</v>
      </c>
      <c r="AC15" s="18">
        <v>0.2</v>
      </c>
      <c r="AD15" s="28"/>
      <c r="AE15" s="28" t="e">
        <f>IF(AB15=0,0,AC15*(AF20-AF15))</f>
        <v>#DIV/0!</v>
      </c>
      <c r="AF15" s="61">
        <f>IF(AA15=0,0,IF(AA15&gt;AE15,MIN(AD15,AE15),AA15))</f>
        <v>0</v>
      </c>
      <c r="AG15" s="29" t="e">
        <f t="shared" si="8"/>
        <v>#DIV/0!</v>
      </c>
      <c r="AH15" s="60" t="e">
        <f>AF15/(AF20-AF15)</f>
        <v>#DIV/0!</v>
      </c>
      <c r="AI15" s="28">
        <f t="shared" si="9"/>
        <v>0</v>
      </c>
      <c r="AJ15" s="56"/>
    </row>
    <row r="16" spans="2:50" ht="15" customHeight="1" x14ac:dyDescent="0.35">
      <c r="B16" s="72"/>
      <c r="C16" s="73"/>
      <c r="D16" s="33"/>
      <c r="E16" s="12">
        <v>10</v>
      </c>
      <c r="F16" s="11">
        <v>10</v>
      </c>
      <c r="G16" s="5"/>
      <c r="H16" s="48"/>
      <c r="I16" s="57">
        <f t="shared" si="17"/>
        <v>1900</v>
      </c>
      <c r="J16" s="6"/>
      <c r="K16" s="6"/>
      <c r="L16" s="68">
        <f t="shared" si="15"/>
        <v>0</v>
      </c>
      <c r="M16" s="52" t="str">
        <f t="shared" si="16"/>
        <v>NÃO APLICÁVEL</v>
      </c>
      <c r="N16" s="26"/>
      <c r="O16" s="26"/>
      <c r="P16" s="10"/>
      <c r="Q16" s="7"/>
      <c r="R16" s="10"/>
      <c r="S16" s="8"/>
      <c r="T16" s="9"/>
      <c r="U16" s="70">
        <f t="shared" si="6"/>
        <v>0</v>
      </c>
      <c r="V16" s="63">
        <v>110</v>
      </c>
      <c r="W16" s="224" t="s">
        <v>115</v>
      </c>
      <c r="X16" s="225"/>
      <c r="Y16" s="225"/>
      <c r="Z16" s="226"/>
      <c r="AA16" s="28">
        <f t="shared" si="7"/>
        <v>0</v>
      </c>
      <c r="AB16" s="29" t="e">
        <f t="shared" si="2"/>
        <v>#DIV/0!</v>
      </c>
      <c r="AC16" s="18">
        <v>0</v>
      </c>
      <c r="AD16" s="28"/>
      <c r="AE16" s="28" t="e">
        <f>IF(AB16=0,0,AC16*(AF20-AF16))</f>
        <v>#DIV/0!</v>
      </c>
      <c r="AF16" s="61">
        <f>IF(AA16=0,0,IF(AA16&gt;AE16,MIN(AD16,AE16),AA16))</f>
        <v>0</v>
      </c>
      <c r="AG16" s="29" t="e">
        <f t="shared" si="8"/>
        <v>#DIV/0!</v>
      </c>
      <c r="AH16" s="60" t="e">
        <f>AF16/(AF20-AF16)</f>
        <v>#DIV/0!</v>
      </c>
      <c r="AI16" s="28">
        <f t="shared" si="9"/>
        <v>0</v>
      </c>
      <c r="AJ16" s="56"/>
    </row>
    <row r="17" spans="2:36" x14ac:dyDescent="0.35">
      <c r="B17" s="72" t="s">
        <v>115</v>
      </c>
      <c r="C17" s="73">
        <f>AA16-AF16</f>
        <v>0</v>
      </c>
      <c r="D17" s="33"/>
      <c r="E17" s="12">
        <v>11</v>
      </c>
      <c r="F17" s="11">
        <v>11</v>
      </c>
      <c r="G17" s="5"/>
      <c r="H17" s="48"/>
      <c r="I17" s="57">
        <f t="shared" si="17"/>
        <v>1900</v>
      </c>
      <c r="J17" s="6"/>
      <c r="K17" s="6"/>
      <c r="L17" s="68">
        <f t="shared" si="15"/>
        <v>0</v>
      </c>
      <c r="M17" s="52" t="str">
        <f t="shared" si="16"/>
        <v>NÃO APLICÁVEL</v>
      </c>
      <c r="N17" s="26"/>
      <c r="O17" s="26"/>
      <c r="P17" s="10"/>
      <c r="Q17" s="7"/>
      <c r="R17" s="10"/>
      <c r="S17" s="8"/>
      <c r="T17" s="9"/>
      <c r="U17" s="70">
        <f t="shared" si="6"/>
        <v>0</v>
      </c>
      <c r="V17" s="63">
        <v>111</v>
      </c>
      <c r="W17" s="223" t="s">
        <v>33</v>
      </c>
      <c r="X17" s="223"/>
      <c r="Y17" s="223"/>
      <c r="Z17" s="223"/>
      <c r="AA17" s="28">
        <f>SUMIF($N$7:$N$37,W17,$K$7:$K$37)</f>
        <v>0</v>
      </c>
      <c r="AB17" s="29" t="e">
        <f t="shared" si="2"/>
        <v>#DIV/0!</v>
      </c>
      <c r="AC17" s="58"/>
      <c r="AD17" s="16"/>
      <c r="AE17" s="28"/>
      <c r="AF17" s="28"/>
      <c r="AG17" s="29" t="e">
        <f t="shared" si="8"/>
        <v>#DIV/0!</v>
      </c>
      <c r="AH17" s="60"/>
      <c r="AI17" s="28">
        <f t="shared" si="9"/>
        <v>0</v>
      </c>
      <c r="AJ17" s="56"/>
    </row>
    <row r="18" spans="2:36" x14ac:dyDescent="0.35">
      <c r="B18" s="75"/>
      <c r="C18" s="76"/>
      <c r="D18" s="33"/>
      <c r="E18" s="12">
        <v>12</v>
      </c>
      <c r="F18" s="11">
        <v>12</v>
      </c>
      <c r="G18" s="5"/>
      <c r="H18" s="48"/>
      <c r="I18" s="57">
        <f t="shared" si="17"/>
        <v>1900</v>
      </c>
      <c r="J18" s="6"/>
      <c r="K18" s="6"/>
      <c r="L18" s="68">
        <f t="shared" si="15"/>
        <v>0</v>
      </c>
      <c r="M18" s="52" t="str">
        <f t="shared" si="16"/>
        <v>NÃO APLICÁVEL</v>
      </c>
      <c r="N18" s="26"/>
      <c r="O18" s="26"/>
      <c r="P18" s="10"/>
      <c r="Q18" s="7"/>
      <c r="R18" s="10"/>
      <c r="S18" s="8"/>
      <c r="T18" s="9"/>
      <c r="U18" s="70">
        <f t="shared" si="6"/>
        <v>0</v>
      </c>
      <c r="V18" s="63">
        <v>112</v>
      </c>
      <c r="W18" s="32" t="s">
        <v>34</v>
      </c>
      <c r="X18" s="32"/>
      <c r="Y18" s="32"/>
      <c r="Z18" s="32"/>
      <c r="AA18" s="28">
        <f>SUMIF($N$7:$N$37,W18,$K$7:$K$37)</f>
        <v>0</v>
      </c>
      <c r="AB18" s="29" t="e">
        <f t="shared" si="2"/>
        <v>#DIV/0!</v>
      </c>
      <c r="AC18" s="16"/>
      <c r="AD18" s="16"/>
      <c r="AE18" s="16"/>
      <c r="AF18" s="28"/>
      <c r="AG18" s="29" t="e">
        <f t="shared" si="8"/>
        <v>#DIV/0!</v>
      </c>
      <c r="AH18" s="60"/>
      <c r="AI18" s="28">
        <f t="shared" si="9"/>
        <v>0</v>
      </c>
      <c r="AJ18" s="56"/>
    </row>
    <row r="19" spans="2:36" x14ac:dyDescent="0.35">
      <c r="B19" s="218" t="s">
        <v>471</v>
      </c>
      <c r="C19" s="219"/>
      <c r="D19" s="33"/>
      <c r="E19" s="12">
        <v>13</v>
      </c>
      <c r="F19" s="11">
        <v>13</v>
      </c>
      <c r="G19" s="5"/>
      <c r="H19" s="48"/>
      <c r="I19" s="57">
        <f t="shared" si="17"/>
        <v>1900</v>
      </c>
      <c r="J19" s="6"/>
      <c r="K19" s="6"/>
      <c r="L19" s="68">
        <f t="shared" si="15"/>
        <v>0</v>
      </c>
      <c r="M19" s="52" t="str">
        <f t="shared" si="16"/>
        <v>NÃO APLICÁVEL</v>
      </c>
      <c r="N19" s="26"/>
      <c r="O19" s="26"/>
      <c r="P19" s="10"/>
      <c r="Q19" s="7"/>
      <c r="R19" s="10"/>
      <c r="S19" s="8"/>
      <c r="T19" s="9"/>
      <c r="U19" s="70">
        <f t="shared" si="6"/>
        <v>0</v>
      </c>
      <c r="V19" s="63">
        <v>199</v>
      </c>
      <c r="W19" s="224" t="s">
        <v>36</v>
      </c>
      <c r="X19" s="225"/>
      <c r="Y19" s="225"/>
      <c r="Z19" s="226"/>
      <c r="AA19" s="28">
        <f>SUMIF($N$7:$N$37,W19,$K$7:$K$37)</f>
        <v>0</v>
      </c>
      <c r="AB19" s="29" t="e">
        <f t="shared" si="2"/>
        <v>#DIV/0!</v>
      </c>
      <c r="AC19" s="17"/>
      <c r="AD19" s="17"/>
      <c r="AE19" s="17"/>
      <c r="AF19" s="28">
        <v>0</v>
      </c>
      <c r="AG19" s="29" t="e">
        <f t="shared" si="8"/>
        <v>#DIV/0!</v>
      </c>
      <c r="AH19" s="60"/>
      <c r="AI19" s="28">
        <f t="shared" si="9"/>
        <v>0</v>
      </c>
      <c r="AJ19" s="56"/>
    </row>
    <row r="20" spans="2:36" x14ac:dyDescent="0.35">
      <c r="B20" s="220"/>
      <c r="C20" s="219"/>
      <c r="D20" s="33"/>
      <c r="E20" s="12">
        <v>14</v>
      </c>
      <c r="F20" s="11">
        <v>14</v>
      </c>
      <c r="G20" s="5"/>
      <c r="H20" s="48"/>
      <c r="I20" s="57">
        <f t="shared" si="17"/>
        <v>1900</v>
      </c>
      <c r="J20" s="6"/>
      <c r="K20" s="6"/>
      <c r="L20" s="68">
        <f t="shared" si="15"/>
        <v>0</v>
      </c>
      <c r="M20" s="52" t="str">
        <f t="shared" si="16"/>
        <v>NÃO APLICÁVEL</v>
      </c>
      <c r="N20" s="26"/>
      <c r="O20" s="26"/>
      <c r="P20" s="10"/>
      <c r="Q20" s="7"/>
      <c r="R20" s="10"/>
      <c r="S20" s="8"/>
      <c r="T20" s="9"/>
      <c r="U20" s="70">
        <f t="shared" si="6"/>
        <v>0</v>
      </c>
      <c r="V20" s="227" t="s">
        <v>46</v>
      </c>
      <c r="W20" s="228"/>
      <c r="X20" s="228"/>
      <c r="Y20" s="228"/>
      <c r="Z20" s="229"/>
      <c r="AA20" s="19">
        <f>SUM(AA7:AA19)</f>
        <v>0</v>
      </c>
      <c r="AB20" s="20">
        <v>0.99999999999999978</v>
      </c>
      <c r="AC20" s="20"/>
      <c r="AD20" s="20"/>
      <c r="AE20" s="20"/>
      <c r="AF20" s="19">
        <f>SUM(AF7:AF19)</f>
        <v>0</v>
      </c>
      <c r="AG20" s="20">
        <v>0.99999999999999989</v>
      </c>
      <c r="AH20" s="19"/>
      <c r="AI20" s="19">
        <f>SUM(AI7:AI19)</f>
        <v>0</v>
      </c>
    </row>
    <row r="21" spans="2:36" x14ac:dyDescent="0.35">
      <c r="B21" s="221"/>
      <c r="C21" s="222"/>
      <c r="E21" s="12">
        <v>15</v>
      </c>
      <c r="F21" s="11">
        <v>15</v>
      </c>
      <c r="G21" s="5"/>
      <c r="H21" s="48"/>
      <c r="I21" s="57">
        <f t="shared" si="17"/>
        <v>1900</v>
      </c>
      <c r="J21" s="6"/>
      <c r="K21" s="6"/>
      <c r="L21" s="68">
        <f t="shared" si="15"/>
        <v>0</v>
      </c>
      <c r="M21" s="52" t="str">
        <f t="shared" si="16"/>
        <v>NÃO APLICÁVEL</v>
      </c>
      <c r="N21" s="26"/>
      <c r="O21" s="26"/>
      <c r="P21" s="10"/>
      <c r="Q21" s="7"/>
      <c r="R21" s="10"/>
      <c r="S21" s="8"/>
      <c r="T21" s="9"/>
      <c r="U21" s="70">
        <f t="shared" si="6"/>
        <v>0</v>
      </c>
    </row>
    <row r="22" spans="2:36" x14ac:dyDescent="0.35">
      <c r="B22" s="218" t="s">
        <v>473</v>
      </c>
      <c r="C22" s="219"/>
      <c r="E22" s="12">
        <v>16</v>
      </c>
      <c r="F22" s="11">
        <v>16</v>
      </c>
      <c r="G22" s="5"/>
      <c r="H22" s="48"/>
      <c r="I22" s="57">
        <f t="shared" si="17"/>
        <v>1900</v>
      </c>
      <c r="J22" s="6"/>
      <c r="K22" s="6"/>
      <c r="L22" s="68">
        <f t="shared" si="15"/>
        <v>0</v>
      </c>
      <c r="M22" s="52" t="str">
        <f t="shared" si="16"/>
        <v>NÃO APLICÁVEL</v>
      </c>
      <c r="N22" s="26"/>
      <c r="O22" s="26"/>
      <c r="P22" s="10"/>
      <c r="Q22" s="7"/>
      <c r="R22" s="10"/>
      <c r="S22" s="8"/>
      <c r="T22" s="9"/>
      <c r="U22" s="70">
        <f t="shared" si="6"/>
        <v>0</v>
      </c>
    </row>
    <row r="23" spans="2:36" x14ac:dyDescent="0.35">
      <c r="B23" s="220"/>
      <c r="C23" s="219"/>
      <c r="E23" s="12">
        <v>17</v>
      </c>
      <c r="F23" s="11">
        <v>17</v>
      </c>
      <c r="G23" s="5"/>
      <c r="H23" s="48"/>
      <c r="I23" s="57">
        <f t="shared" si="17"/>
        <v>1900</v>
      </c>
      <c r="J23" s="6"/>
      <c r="K23" s="6"/>
      <c r="L23" s="68">
        <f t="shared" si="15"/>
        <v>0</v>
      </c>
      <c r="M23" s="52" t="str">
        <f t="shared" si="16"/>
        <v>NÃO APLICÁVEL</v>
      </c>
      <c r="N23" s="26"/>
      <c r="O23" s="26"/>
      <c r="P23" s="10"/>
      <c r="Q23" s="7"/>
      <c r="R23" s="10"/>
      <c r="S23" s="8"/>
      <c r="T23" s="9"/>
      <c r="U23" s="70">
        <f t="shared" si="6"/>
        <v>0</v>
      </c>
    </row>
    <row r="24" spans="2:36" x14ac:dyDescent="0.35">
      <c r="B24" s="221"/>
      <c r="C24" s="222"/>
      <c r="E24" s="12">
        <v>18</v>
      </c>
      <c r="F24" s="11">
        <v>18</v>
      </c>
      <c r="G24" s="5"/>
      <c r="H24" s="48"/>
      <c r="I24" s="57">
        <f t="shared" si="17"/>
        <v>1900</v>
      </c>
      <c r="J24" s="6"/>
      <c r="K24" s="6"/>
      <c r="L24" s="68">
        <f t="shared" si="15"/>
        <v>0</v>
      </c>
      <c r="M24" s="52" t="str">
        <f t="shared" si="16"/>
        <v>NÃO APLICÁVEL</v>
      </c>
      <c r="N24" s="26"/>
      <c r="O24" s="26"/>
      <c r="P24" s="10"/>
      <c r="Q24" s="7"/>
      <c r="R24" s="10"/>
      <c r="S24" s="8"/>
      <c r="T24" s="9"/>
      <c r="U24" s="70">
        <f t="shared" si="6"/>
        <v>0</v>
      </c>
    </row>
    <row r="25" spans="2:36" x14ac:dyDescent="0.35">
      <c r="E25" s="12">
        <v>19</v>
      </c>
      <c r="F25" s="11">
        <v>19</v>
      </c>
      <c r="G25" s="5"/>
      <c r="H25" s="48"/>
      <c r="I25" s="57">
        <f t="shared" si="17"/>
        <v>1900</v>
      </c>
      <c r="J25" s="6"/>
      <c r="K25" s="6"/>
      <c r="L25" s="68">
        <f t="shared" si="15"/>
        <v>0</v>
      </c>
      <c r="M25" s="52" t="str">
        <f t="shared" si="16"/>
        <v>NÃO APLICÁVEL</v>
      </c>
      <c r="N25" s="26"/>
      <c r="O25" s="26"/>
      <c r="P25" s="10"/>
      <c r="Q25" s="7"/>
      <c r="R25" s="10"/>
      <c r="S25" s="8"/>
      <c r="T25" s="9"/>
      <c r="U25" s="70">
        <f t="shared" si="6"/>
        <v>0</v>
      </c>
    </row>
    <row r="26" spans="2:36" x14ac:dyDescent="0.35">
      <c r="E26" s="12">
        <v>20</v>
      </c>
      <c r="F26" s="11">
        <v>20</v>
      </c>
      <c r="G26" s="5"/>
      <c r="H26" s="48"/>
      <c r="I26" s="57">
        <f t="shared" si="17"/>
        <v>1900</v>
      </c>
      <c r="J26" s="6"/>
      <c r="K26" s="6"/>
      <c r="L26" s="68">
        <f t="shared" si="15"/>
        <v>0</v>
      </c>
      <c r="M26" s="52" t="str">
        <f t="shared" si="16"/>
        <v>NÃO APLICÁVEL</v>
      </c>
      <c r="N26" s="26"/>
      <c r="O26" s="26"/>
      <c r="P26" s="10"/>
      <c r="Q26" s="7"/>
      <c r="R26" s="10"/>
      <c r="S26" s="8"/>
      <c r="T26" s="9"/>
      <c r="U26" s="70">
        <f t="shared" si="6"/>
        <v>0</v>
      </c>
    </row>
    <row r="27" spans="2:36" x14ac:dyDescent="0.35">
      <c r="E27" s="12">
        <v>21</v>
      </c>
      <c r="F27" s="11">
        <v>21</v>
      </c>
      <c r="G27" s="5"/>
      <c r="H27" s="48"/>
      <c r="I27" s="57">
        <f t="shared" si="17"/>
        <v>1900</v>
      </c>
      <c r="J27" s="6"/>
      <c r="K27" s="6"/>
      <c r="L27" s="68">
        <f t="shared" si="15"/>
        <v>0</v>
      </c>
      <c r="M27" s="52" t="str">
        <f t="shared" si="16"/>
        <v>NÃO APLICÁVEL</v>
      </c>
      <c r="N27" s="26"/>
      <c r="O27" s="26"/>
      <c r="P27" s="10"/>
      <c r="Q27" s="7"/>
      <c r="R27" s="10"/>
      <c r="S27" s="8"/>
      <c r="T27" s="9"/>
      <c r="U27" s="70">
        <f t="shared" si="6"/>
        <v>0</v>
      </c>
    </row>
    <row r="28" spans="2:36" x14ac:dyDescent="0.35">
      <c r="E28" s="12">
        <v>22</v>
      </c>
      <c r="F28" s="11">
        <v>22</v>
      </c>
      <c r="G28" s="5"/>
      <c r="H28" s="48"/>
      <c r="I28" s="57">
        <f t="shared" si="17"/>
        <v>1900</v>
      </c>
      <c r="J28" s="6"/>
      <c r="K28" s="6"/>
      <c r="L28" s="68">
        <f t="shared" si="15"/>
        <v>0</v>
      </c>
      <c r="M28" s="52" t="str">
        <f t="shared" si="16"/>
        <v>NÃO APLICÁVEL</v>
      </c>
      <c r="N28" s="26"/>
      <c r="O28" s="26"/>
      <c r="P28" s="10"/>
      <c r="Q28" s="7"/>
      <c r="R28" s="10"/>
      <c r="S28" s="8"/>
      <c r="T28" s="9"/>
      <c r="U28" s="70">
        <f t="shared" si="6"/>
        <v>0</v>
      </c>
    </row>
    <row r="29" spans="2:36" x14ac:dyDescent="0.35">
      <c r="E29" s="12">
        <v>23</v>
      </c>
      <c r="F29" s="11">
        <v>23</v>
      </c>
      <c r="G29" s="5"/>
      <c r="H29" s="48"/>
      <c r="I29" s="57">
        <f t="shared" si="17"/>
        <v>1900</v>
      </c>
      <c r="J29" s="6"/>
      <c r="K29" s="6"/>
      <c r="L29" s="68">
        <f t="shared" si="15"/>
        <v>0</v>
      </c>
      <c r="M29" s="52" t="str">
        <f t="shared" si="16"/>
        <v>NÃO APLICÁVEL</v>
      </c>
      <c r="N29" s="26"/>
      <c r="O29" s="26"/>
      <c r="P29" s="10"/>
      <c r="Q29" s="7"/>
      <c r="R29" s="10"/>
      <c r="S29" s="8"/>
      <c r="T29" s="9"/>
      <c r="U29" s="70">
        <f t="shared" si="6"/>
        <v>0</v>
      </c>
    </row>
    <row r="30" spans="2:36" x14ac:dyDescent="0.35">
      <c r="E30" s="12">
        <v>24</v>
      </c>
      <c r="F30" s="11">
        <v>24</v>
      </c>
      <c r="G30" s="5"/>
      <c r="H30" s="48"/>
      <c r="I30" s="57">
        <f t="shared" si="17"/>
        <v>1900</v>
      </c>
      <c r="J30" s="6"/>
      <c r="K30" s="6"/>
      <c r="L30" s="68">
        <f t="shared" si="15"/>
        <v>0</v>
      </c>
      <c r="M30" s="52" t="str">
        <f t="shared" si="16"/>
        <v>NÃO APLICÁVEL</v>
      </c>
      <c r="N30" s="26"/>
      <c r="O30" s="26"/>
      <c r="P30" s="10"/>
      <c r="Q30" s="7"/>
      <c r="R30" s="10"/>
      <c r="S30" s="8"/>
      <c r="T30" s="9"/>
      <c r="U30" s="70">
        <f t="shared" si="6"/>
        <v>0</v>
      </c>
    </row>
    <row r="31" spans="2:36" x14ac:dyDescent="0.35">
      <c r="E31" s="12">
        <v>25</v>
      </c>
      <c r="F31" s="11">
        <v>25</v>
      </c>
      <c r="G31" s="5"/>
      <c r="H31" s="48"/>
      <c r="I31" s="57">
        <f t="shared" si="17"/>
        <v>1900</v>
      </c>
      <c r="J31" s="6"/>
      <c r="K31" s="6"/>
      <c r="L31" s="68">
        <f t="shared" si="15"/>
        <v>0</v>
      </c>
      <c r="M31" s="52" t="str">
        <f t="shared" si="16"/>
        <v>NÃO APLICÁVEL</v>
      </c>
      <c r="N31" s="26"/>
      <c r="O31" s="26"/>
      <c r="P31" s="10"/>
      <c r="Q31" s="7"/>
      <c r="R31" s="10"/>
      <c r="S31" s="8"/>
      <c r="T31" s="9"/>
      <c r="U31" s="70">
        <f t="shared" si="6"/>
        <v>0</v>
      </c>
    </row>
    <row r="32" spans="2:36" x14ac:dyDescent="0.35">
      <c r="E32" s="12">
        <v>26</v>
      </c>
      <c r="F32" s="11">
        <v>26</v>
      </c>
      <c r="G32" s="5"/>
      <c r="H32" s="48"/>
      <c r="I32" s="57">
        <f t="shared" si="17"/>
        <v>1900</v>
      </c>
      <c r="J32" s="6"/>
      <c r="K32" s="6"/>
      <c r="L32" s="68">
        <f t="shared" si="15"/>
        <v>0</v>
      </c>
      <c r="M32" s="52" t="str">
        <f t="shared" si="16"/>
        <v>NÃO APLICÁVEL</v>
      </c>
      <c r="N32" s="26"/>
      <c r="O32" s="26"/>
      <c r="P32" s="10"/>
      <c r="Q32" s="7"/>
      <c r="R32" s="10"/>
      <c r="S32" s="8"/>
      <c r="T32" s="9"/>
      <c r="U32" s="70">
        <f t="shared" si="6"/>
        <v>0</v>
      </c>
    </row>
    <row r="33" spans="5:21" x14ac:dyDescent="0.35">
      <c r="E33" s="12">
        <v>27</v>
      </c>
      <c r="F33" s="11">
        <v>27</v>
      </c>
      <c r="G33" s="5"/>
      <c r="H33" s="48"/>
      <c r="I33" s="57">
        <f t="shared" si="17"/>
        <v>1900</v>
      </c>
      <c r="J33" s="6"/>
      <c r="K33" s="6"/>
      <c r="L33" s="68">
        <f t="shared" si="15"/>
        <v>0</v>
      </c>
      <c r="M33" s="52" t="str">
        <f t="shared" si="16"/>
        <v>NÃO APLICÁVEL</v>
      </c>
      <c r="N33" s="26"/>
      <c r="O33" s="26"/>
      <c r="P33" s="10"/>
      <c r="Q33" s="7"/>
      <c r="R33" s="10"/>
      <c r="S33" s="8"/>
      <c r="T33" s="9"/>
      <c r="U33" s="70">
        <f t="shared" si="6"/>
        <v>0</v>
      </c>
    </row>
    <row r="34" spans="5:21" x14ac:dyDescent="0.35">
      <c r="E34" s="12">
        <v>28</v>
      </c>
      <c r="F34" s="11">
        <v>28</v>
      </c>
      <c r="G34" s="5"/>
      <c r="H34" s="48"/>
      <c r="I34" s="57">
        <f t="shared" si="17"/>
        <v>1900</v>
      </c>
      <c r="J34" s="6"/>
      <c r="K34" s="6"/>
      <c r="L34" s="68">
        <f t="shared" si="15"/>
        <v>0</v>
      </c>
      <c r="M34" s="52" t="str">
        <f t="shared" si="16"/>
        <v>NÃO APLICÁVEL</v>
      </c>
      <c r="N34" s="26"/>
      <c r="O34" s="26"/>
      <c r="P34" s="10"/>
      <c r="Q34" s="7"/>
      <c r="R34" s="10"/>
      <c r="S34" s="8"/>
      <c r="T34" s="9"/>
      <c r="U34" s="70">
        <f t="shared" si="6"/>
        <v>0</v>
      </c>
    </row>
    <row r="35" spans="5:21" x14ac:dyDescent="0.35">
      <c r="E35" s="12">
        <v>29</v>
      </c>
      <c r="F35" s="11">
        <v>29</v>
      </c>
      <c r="G35" s="5"/>
      <c r="H35" s="48"/>
      <c r="I35" s="57">
        <f t="shared" si="17"/>
        <v>1900</v>
      </c>
      <c r="J35" s="6"/>
      <c r="K35" s="6"/>
      <c r="L35" s="68">
        <f t="shared" si="15"/>
        <v>0</v>
      </c>
      <c r="M35" s="52" t="str">
        <f t="shared" si="16"/>
        <v>NÃO APLICÁVEL</v>
      </c>
      <c r="N35" s="26"/>
      <c r="O35" s="26"/>
      <c r="P35" s="10"/>
      <c r="Q35" s="7"/>
      <c r="R35" s="10"/>
      <c r="S35" s="8"/>
      <c r="T35" s="9"/>
      <c r="U35" s="70">
        <f t="shared" si="6"/>
        <v>0</v>
      </c>
    </row>
    <row r="36" spans="5:21" x14ac:dyDescent="0.35">
      <c r="E36" s="12">
        <v>30</v>
      </c>
      <c r="F36" s="11">
        <v>30</v>
      </c>
      <c r="G36" s="5"/>
      <c r="H36" s="48"/>
      <c r="I36" s="57">
        <f t="shared" si="17"/>
        <v>1900</v>
      </c>
      <c r="J36" s="6"/>
      <c r="K36" s="6"/>
      <c r="L36" s="68">
        <f t="shared" si="15"/>
        <v>0</v>
      </c>
      <c r="M36" s="52" t="str">
        <f t="shared" si="16"/>
        <v>NÃO APLICÁVEL</v>
      </c>
      <c r="N36" s="26"/>
      <c r="O36" s="26"/>
      <c r="P36" s="10"/>
      <c r="Q36" s="7"/>
      <c r="R36" s="10"/>
      <c r="S36" s="8"/>
      <c r="T36" s="9"/>
      <c r="U36" s="70">
        <f t="shared" si="6"/>
        <v>0</v>
      </c>
    </row>
  </sheetData>
  <mergeCells count="44">
    <mergeCell ref="P5:P6"/>
    <mergeCell ref="E1:T1"/>
    <mergeCell ref="V1:AI1"/>
    <mergeCell ref="AK1:AX1"/>
    <mergeCell ref="B3:C3"/>
    <mergeCell ref="B5:C7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O5:O6"/>
    <mergeCell ref="W7:Z7"/>
    <mergeCell ref="Q5:Q6"/>
    <mergeCell ref="R5:R6"/>
    <mergeCell ref="S5:S6"/>
    <mergeCell ref="T5:T6"/>
    <mergeCell ref="V5:V6"/>
    <mergeCell ref="W5:Z6"/>
    <mergeCell ref="AA5:AB5"/>
    <mergeCell ref="AC5:AE5"/>
    <mergeCell ref="AF5:AG5"/>
    <mergeCell ref="AH5:AH6"/>
    <mergeCell ref="AI5:AI6"/>
    <mergeCell ref="B8:C10"/>
    <mergeCell ref="W8:Z8"/>
    <mergeCell ref="W9:Z9"/>
    <mergeCell ref="W10:Z10"/>
    <mergeCell ref="B11:C12"/>
    <mergeCell ref="W11:Z11"/>
    <mergeCell ref="W12:Z12"/>
    <mergeCell ref="B22:C24"/>
    <mergeCell ref="W13:Z13"/>
    <mergeCell ref="W14:Z14"/>
    <mergeCell ref="W15:Z15"/>
    <mergeCell ref="W16:Z16"/>
    <mergeCell ref="W17:Z17"/>
    <mergeCell ref="B19:C21"/>
    <mergeCell ref="W19:Z19"/>
    <mergeCell ref="V20:Z20"/>
  </mergeCells>
  <hyperlinks>
    <hyperlink ref="B22:B23" location="AAC1_2015!AT1" display="Estrutura de Financiamento" xr:uid="{00000000-0004-0000-0300-000000000000}"/>
    <hyperlink ref="B19:B21" location="AAC1_2015!AT1" display="Estrutura de Financiamento" xr:uid="{00000000-0004-0000-0300-000001000000}"/>
    <hyperlink ref="B8:B9" location="AAC1_2015!AE2" display="Correção do Elegível" xr:uid="{00000000-0004-0000-0300-000002000000}"/>
    <hyperlink ref="B5:B7" location="AAC1_2015!D2" display="Mapa de Investimentos" xr:uid="{00000000-0004-0000-0300-000003000000}"/>
    <hyperlink ref="B5:C7" location="AAC1_2015!E1" display="AAC1_2015!E1" xr:uid="{00000000-0004-0000-0300-000004000000}"/>
    <hyperlink ref="B8:C10" location="AAC2_2015_PAS!AI5" display="AAC2_2015_PAS!AI5" xr:uid="{00000000-0004-0000-0300-000005000000}"/>
    <hyperlink ref="B19:C21" location="AAC1_2015!AW1" display="AAC1_2015!AW1" xr:uid="{00000000-0004-0000-0300-000006000000}"/>
    <hyperlink ref="B22:C24" location="RH!A2" display="RH!A2" xr:uid="{00000000-0004-0000-0300-000007000000}"/>
    <hyperlink ref="G3" location="ROSTO!A1" display="Rosto" xr:uid="{00000000-0004-0000-0300-000008000000}"/>
    <hyperlink ref="W3" location="AAC2_2015_PAS!A1" display="Início" xr:uid="{00000000-0004-0000-0300-000009000000}"/>
    <hyperlink ref="B3:C3" r:id="rId1" display="AAC 02/SAMA2020/2015" xr:uid="{85D69281-0CBA-45E4-BB9A-22BD229BB6E3}"/>
    <hyperlink ref="AN3" location="AAC2_2015_PAS!A1" display="Início" xr:uid="{0DFB7086-00D4-4023-8F82-F8AACE875D9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CB1D1A7A-82E0-4CA4-877E-EC95382F2961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2" id="{1D8D1A39-6DE4-4B36-97D9-BD3795BD4B14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1" id="{6EE515A8-90E7-4938-AD94-3E172210E892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Auxiliar!$B$1:$B$11</xm:f>
          </x14:formula1>
          <xm:sqref>N7:N36</xm:sqref>
        </x14:dataValidation>
        <x14:dataValidation type="list" allowBlank="1" showInputMessage="1" showErrorMessage="1" xr:uid="{00000000-0002-0000-0300-000001000000}">
          <x14:formula1>
            <xm:f>Auxiliar!$D$1:$D$34</xm:f>
          </x14:formula1>
          <xm:sqref>O7:O36</xm:sqref>
        </x14:dataValidation>
        <x14:dataValidation type="list" allowBlank="1" showInputMessage="1" showErrorMessage="1" xr:uid="{00000000-0002-0000-0300-000002000000}">
          <x14:formula1>
            <xm:f>Auxiliar!$H$1:$H$5</xm:f>
          </x14:formula1>
          <xm:sqref>T7:T36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">
    <tabColor theme="4" tint="-0.499984740745262"/>
  </sheetPr>
  <dimension ref="B1:AX57"/>
  <sheetViews>
    <sheetView topLeftCell="L3" zoomScaleNormal="100" workbookViewId="0">
      <selection activeCell="N7" sqref="N7:O13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57.2695312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3.1796875" style="2" customWidth="1"/>
    <col min="28" max="28" width="12" style="2" customWidth="1"/>
    <col min="29" max="29" width="7.1796875" style="2" customWidth="1"/>
    <col min="30" max="30" width="8.1796875" style="2" customWidth="1"/>
    <col min="31" max="31" width="9.81640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72" customHeight="1" x14ac:dyDescent="0.35">
      <c r="E1" s="246" t="s">
        <v>121</v>
      </c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V1" s="246" t="s">
        <v>120</v>
      </c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K1" s="247" t="s">
        <v>119</v>
      </c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</row>
    <row r="2" spans="2:50" s="65" customFormat="1" ht="6.75" customHeight="1" x14ac:dyDescent="0.35"/>
    <row r="3" spans="2:50" ht="21.75" customHeight="1" x14ac:dyDescent="0.35">
      <c r="B3" s="248" t="s">
        <v>432</v>
      </c>
      <c r="C3" s="248"/>
      <c r="E3" s="3"/>
      <c r="G3" s="78" t="s">
        <v>545</v>
      </c>
      <c r="J3" s="54">
        <f>SUM(J7:J37)</f>
        <v>0</v>
      </c>
      <c r="K3" s="54">
        <f>SUM(K7:K37)</f>
        <v>0</v>
      </c>
      <c r="L3" s="54">
        <f>SUM(L7:L37)</f>
        <v>0</v>
      </c>
      <c r="V3" s="3"/>
      <c r="W3" s="78" t="s">
        <v>472</v>
      </c>
      <c r="AK3" s="51" t="s">
        <v>123</v>
      </c>
      <c r="AL3" s="71" t="str">
        <f>IF(U6&gt;0,"Sim","Não")</f>
        <v>Sim</v>
      </c>
      <c r="AM3" s="53"/>
      <c r="AN3" s="78" t="s">
        <v>472</v>
      </c>
      <c r="AO3" s="53"/>
      <c r="AP3" s="53"/>
      <c r="AQ3" s="53"/>
      <c r="AR3" s="53"/>
      <c r="AS3" s="53"/>
      <c r="AT3" s="53"/>
      <c r="AU3" s="53"/>
      <c r="AV3" s="53"/>
      <c r="AW3" s="53"/>
      <c r="AX3" s="53"/>
    </row>
    <row r="4" spans="2:50" ht="6.75" customHeight="1" x14ac:dyDescent="0.35">
      <c r="E4" s="3"/>
      <c r="V4" s="3"/>
      <c r="AK4" s="51"/>
      <c r="AL4" s="55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</row>
    <row r="5" spans="2:50" ht="15" customHeight="1" x14ac:dyDescent="0.35">
      <c r="B5" s="230" t="s">
        <v>546</v>
      </c>
      <c r="C5" s="231"/>
      <c r="E5" s="249" t="s">
        <v>114</v>
      </c>
      <c r="F5" s="250" t="s">
        <v>8</v>
      </c>
      <c r="G5" s="249" t="s">
        <v>427</v>
      </c>
      <c r="H5" s="249" t="s">
        <v>428</v>
      </c>
      <c r="I5" s="31"/>
      <c r="J5" s="249" t="s">
        <v>429</v>
      </c>
      <c r="K5" s="249" t="s">
        <v>430</v>
      </c>
      <c r="L5" s="249" t="s">
        <v>38</v>
      </c>
      <c r="M5" s="249" t="s">
        <v>39</v>
      </c>
      <c r="N5" s="251" t="s">
        <v>426</v>
      </c>
      <c r="O5" s="242" t="s">
        <v>482</v>
      </c>
      <c r="P5" s="242" t="s">
        <v>11</v>
      </c>
      <c r="Q5" s="240" t="s">
        <v>12</v>
      </c>
      <c r="R5" s="242" t="s">
        <v>13</v>
      </c>
      <c r="S5" s="242" t="s">
        <v>14</v>
      </c>
      <c r="T5" s="244" t="s">
        <v>431</v>
      </c>
      <c r="V5" s="236" t="s">
        <v>40</v>
      </c>
      <c r="W5" s="236" t="s">
        <v>9</v>
      </c>
      <c r="X5" s="236"/>
      <c r="Y5" s="236"/>
      <c r="Z5" s="236"/>
      <c r="AA5" s="236" t="s">
        <v>10</v>
      </c>
      <c r="AB5" s="236"/>
      <c r="AC5" s="236" t="s">
        <v>41</v>
      </c>
      <c r="AD5" s="236"/>
      <c r="AE5" s="236"/>
      <c r="AF5" s="237" t="s">
        <v>42</v>
      </c>
      <c r="AG5" s="237"/>
      <c r="AH5" s="238" t="s">
        <v>125</v>
      </c>
      <c r="AI5" s="238" t="s">
        <v>124</v>
      </c>
      <c r="AK5" s="66" t="s">
        <v>47</v>
      </c>
      <c r="AL5" s="66">
        <v>2014</v>
      </c>
      <c r="AM5" s="66">
        <v>2015</v>
      </c>
      <c r="AN5" s="66">
        <v>2016</v>
      </c>
      <c r="AO5" s="66">
        <v>2017</v>
      </c>
      <c r="AP5" s="66">
        <v>2018</v>
      </c>
      <c r="AQ5" s="66">
        <v>2019</v>
      </c>
      <c r="AR5" s="66">
        <v>2020</v>
      </c>
      <c r="AS5" s="66">
        <v>2021</v>
      </c>
      <c r="AT5" s="66">
        <v>2022</v>
      </c>
      <c r="AU5" s="66">
        <v>2023</v>
      </c>
      <c r="AV5" s="66">
        <v>2024</v>
      </c>
      <c r="AW5" s="66" t="s">
        <v>48</v>
      </c>
      <c r="AX5" s="66" t="s">
        <v>49</v>
      </c>
    </row>
    <row r="6" spans="2:50" ht="30" customHeight="1" x14ac:dyDescent="0.35">
      <c r="B6" s="220"/>
      <c r="C6" s="219"/>
      <c r="E6" s="249"/>
      <c r="F6" s="250"/>
      <c r="G6" s="249"/>
      <c r="H6" s="249"/>
      <c r="I6" s="31" t="s">
        <v>116</v>
      </c>
      <c r="J6" s="249"/>
      <c r="K6" s="249"/>
      <c r="L6" s="249"/>
      <c r="M6" s="249"/>
      <c r="N6" s="252"/>
      <c r="O6" s="243"/>
      <c r="P6" s="243"/>
      <c r="Q6" s="241"/>
      <c r="R6" s="243"/>
      <c r="S6" s="243"/>
      <c r="T6" s="245"/>
      <c r="U6" s="70">
        <f>SUM(U7:U36)</f>
        <v>1</v>
      </c>
      <c r="V6" s="236"/>
      <c r="W6" s="236"/>
      <c r="X6" s="236"/>
      <c r="Y6" s="236"/>
      <c r="Z6" s="236"/>
      <c r="AA6" s="66" t="s">
        <v>43</v>
      </c>
      <c r="AB6" s="66" t="s">
        <v>44</v>
      </c>
      <c r="AC6" s="66" t="s">
        <v>44</v>
      </c>
      <c r="AD6" s="66" t="s">
        <v>43</v>
      </c>
      <c r="AE6" s="66" t="s">
        <v>45</v>
      </c>
      <c r="AF6" s="66" t="s">
        <v>43</v>
      </c>
      <c r="AG6" s="66" t="s">
        <v>44</v>
      </c>
      <c r="AH6" s="239"/>
      <c r="AI6" s="239"/>
      <c r="AK6" s="22" t="s">
        <v>50</v>
      </c>
      <c r="AL6" s="25" t="e">
        <f t="shared" ref="AL6:AV6" si="0">IF($AL$3="Sim",AL12*0.5695,AL12*0.85)*($AW$10/$AW$12)</f>
        <v>#DIV/0!</v>
      </c>
      <c r="AM6" s="25" t="e">
        <f t="shared" si="0"/>
        <v>#DIV/0!</v>
      </c>
      <c r="AN6" s="25" t="e">
        <f t="shared" si="0"/>
        <v>#DIV/0!</v>
      </c>
      <c r="AO6" s="25" t="e">
        <f t="shared" si="0"/>
        <v>#DIV/0!</v>
      </c>
      <c r="AP6" s="25" t="e">
        <f t="shared" si="0"/>
        <v>#DIV/0!</v>
      </c>
      <c r="AQ6" s="25" t="e">
        <f t="shared" si="0"/>
        <v>#DIV/0!</v>
      </c>
      <c r="AR6" s="25" t="e">
        <f t="shared" si="0"/>
        <v>#DIV/0!</v>
      </c>
      <c r="AS6" s="25" t="e">
        <f t="shared" si="0"/>
        <v>#DIV/0!</v>
      </c>
      <c r="AT6" s="25" t="e">
        <f t="shared" si="0"/>
        <v>#DIV/0!</v>
      </c>
      <c r="AU6" s="25" t="e">
        <f t="shared" si="0"/>
        <v>#DIV/0!</v>
      </c>
      <c r="AV6" s="25" t="e">
        <f t="shared" si="0"/>
        <v>#DIV/0!</v>
      </c>
      <c r="AW6" s="25" t="e">
        <f>SUM(AL6:AV6)</f>
        <v>#DIV/0!</v>
      </c>
      <c r="AX6" s="27" t="e">
        <f>AW6/$AW$10</f>
        <v>#DIV/0!</v>
      </c>
    </row>
    <row r="7" spans="2:50" ht="15" customHeight="1" x14ac:dyDescent="0.35">
      <c r="B7" s="221"/>
      <c r="C7" s="222"/>
      <c r="E7" s="12">
        <v>1</v>
      </c>
      <c r="F7" s="11">
        <v>1</v>
      </c>
      <c r="G7" s="152"/>
      <c r="H7" s="157"/>
      <c r="I7" s="158"/>
      <c r="J7" s="159"/>
      <c r="K7" s="159"/>
      <c r="L7" s="160">
        <f t="shared" ref="L7:L13" si="1">K7-J7</f>
        <v>0</v>
      </c>
      <c r="M7" s="161" t="str">
        <f>IF(L7=0,"NÃO APLICÁVEL","FUNDAMENTAR ALTERAÇÕES*")</f>
        <v>NÃO APLICÁVEL</v>
      </c>
      <c r="N7" s="162"/>
      <c r="O7" s="26"/>
      <c r="P7" s="4"/>
      <c r="Q7" s="26"/>
      <c r="R7" s="4"/>
      <c r="S7" s="8"/>
      <c r="T7" s="9" t="s">
        <v>467</v>
      </c>
      <c r="U7" s="70">
        <f>IF(T7="Lisboa",1,IF(T7="Algarve",1,0))</f>
        <v>1</v>
      </c>
      <c r="V7" s="63">
        <v>101</v>
      </c>
      <c r="W7" s="223" t="s">
        <v>17</v>
      </c>
      <c r="X7" s="223"/>
      <c r="Y7" s="223"/>
      <c r="Z7" s="223"/>
      <c r="AA7" s="28">
        <f>SUMIF($N$7:$N$37,W7,$K$7:$K$37)</f>
        <v>0</v>
      </c>
      <c r="AB7" s="29" t="e">
        <f t="shared" ref="AB7:AB19" si="2">AA7/$AA$20</f>
        <v>#DIV/0!</v>
      </c>
      <c r="AC7" s="15"/>
      <c r="AD7" s="15"/>
      <c r="AE7" s="15"/>
      <c r="AF7" s="28">
        <f t="shared" ref="AF7:AF13" si="3">AA7</f>
        <v>0</v>
      </c>
      <c r="AG7" s="29" t="e">
        <f>AF7/$AF$20</f>
        <v>#DIV/0!</v>
      </c>
      <c r="AH7" s="60"/>
      <c r="AI7" s="28">
        <f>AA7-AF7</f>
        <v>0</v>
      </c>
      <c r="AJ7" s="56"/>
      <c r="AK7" s="22" t="s">
        <v>51</v>
      </c>
      <c r="AL7" s="25" t="e">
        <f>AL8+AL9</f>
        <v>#DIV/0!</v>
      </c>
      <c r="AM7" s="25" t="e">
        <f t="shared" ref="AM7:AW7" si="4">AM8+AM9</f>
        <v>#DIV/0!</v>
      </c>
      <c r="AN7" s="25" t="e">
        <f t="shared" si="4"/>
        <v>#DIV/0!</v>
      </c>
      <c r="AO7" s="25" t="e">
        <f t="shared" si="4"/>
        <v>#DIV/0!</v>
      </c>
      <c r="AP7" s="25" t="e">
        <f t="shared" si="4"/>
        <v>#DIV/0!</v>
      </c>
      <c r="AQ7" s="25" t="e">
        <f t="shared" si="4"/>
        <v>#DIV/0!</v>
      </c>
      <c r="AR7" s="25" t="e">
        <f t="shared" si="4"/>
        <v>#DIV/0!</v>
      </c>
      <c r="AS7" s="25" t="e">
        <f t="shared" si="4"/>
        <v>#DIV/0!</v>
      </c>
      <c r="AT7" s="25" t="e">
        <f t="shared" si="4"/>
        <v>#DIV/0!</v>
      </c>
      <c r="AU7" s="25" t="e">
        <f t="shared" si="4"/>
        <v>#DIV/0!</v>
      </c>
      <c r="AV7" s="25" t="e">
        <f t="shared" si="4"/>
        <v>#DIV/0!</v>
      </c>
      <c r="AW7" s="25" t="e">
        <f t="shared" si="4"/>
        <v>#DIV/0!</v>
      </c>
      <c r="AX7" s="27" t="e">
        <f>AW7/$AW$10</f>
        <v>#DIV/0!</v>
      </c>
    </row>
    <row r="8" spans="2:50" ht="15" customHeight="1" x14ac:dyDescent="0.35">
      <c r="B8" s="230" t="s">
        <v>547</v>
      </c>
      <c r="C8" s="231"/>
      <c r="E8" s="12">
        <v>2</v>
      </c>
      <c r="F8" s="11">
        <v>2</v>
      </c>
      <c r="G8" s="152"/>
      <c r="H8" s="157"/>
      <c r="I8" s="158"/>
      <c r="J8" s="159"/>
      <c r="K8" s="159"/>
      <c r="L8" s="160">
        <f t="shared" si="1"/>
        <v>0</v>
      </c>
      <c r="M8" s="161" t="str">
        <f t="shared" ref="M8:M13" si="5">IF(L8=0,"NÃO APLICÁVEL","FUNDAMENTAR ALTERAÇÕES*")</f>
        <v>NÃO APLICÁVEL</v>
      </c>
      <c r="N8" s="163"/>
      <c r="O8" s="26"/>
      <c r="P8" s="10"/>
      <c r="Q8" s="7"/>
      <c r="R8" s="10"/>
      <c r="S8" s="8"/>
      <c r="T8" s="9"/>
      <c r="U8" s="70">
        <f t="shared" ref="U8:U36" si="6">IF(T8="Lisboa",1,IF(T8="Algarve",1,0))</f>
        <v>0</v>
      </c>
      <c r="V8" s="63">
        <v>102</v>
      </c>
      <c r="W8" s="223" t="s">
        <v>15</v>
      </c>
      <c r="X8" s="223"/>
      <c r="Y8" s="223"/>
      <c r="Z8" s="223"/>
      <c r="AA8" s="28">
        <f t="shared" ref="AA8:AA16" si="7">SUMIF($N$7:$N$37,W8,$K$7:$K$37)</f>
        <v>0</v>
      </c>
      <c r="AB8" s="29" t="e">
        <f t="shared" si="2"/>
        <v>#DIV/0!</v>
      </c>
      <c r="AC8" s="16"/>
      <c r="AD8" s="16"/>
      <c r="AE8" s="16"/>
      <c r="AF8" s="28">
        <f t="shared" si="3"/>
        <v>0</v>
      </c>
      <c r="AG8" s="29" t="e">
        <f t="shared" ref="AG8:AG19" si="8">AF8/$AF$20</f>
        <v>#DIV/0!</v>
      </c>
      <c r="AH8" s="60"/>
      <c r="AI8" s="28">
        <f t="shared" ref="AI8:AI19" si="9">AA8-AF8</f>
        <v>0</v>
      </c>
      <c r="AJ8" s="56"/>
      <c r="AK8" s="30" t="s">
        <v>52</v>
      </c>
      <c r="AL8" s="21" t="e">
        <f t="shared" ref="AL8:AV8" si="10">IF($AL$3="Sim",AL12*0.33,0)*($AW$10/$AW$12)</f>
        <v>#DIV/0!</v>
      </c>
      <c r="AM8" s="21" t="e">
        <f t="shared" si="10"/>
        <v>#DIV/0!</v>
      </c>
      <c r="AN8" s="21" t="e">
        <f t="shared" si="10"/>
        <v>#DIV/0!</v>
      </c>
      <c r="AO8" s="21" t="e">
        <f t="shared" si="10"/>
        <v>#DIV/0!</v>
      </c>
      <c r="AP8" s="21" t="e">
        <f t="shared" si="10"/>
        <v>#DIV/0!</v>
      </c>
      <c r="AQ8" s="21" t="e">
        <f t="shared" si="10"/>
        <v>#DIV/0!</v>
      </c>
      <c r="AR8" s="21" t="e">
        <f t="shared" si="10"/>
        <v>#DIV/0!</v>
      </c>
      <c r="AS8" s="21" t="e">
        <f t="shared" si="10"/>
        <v>#DIV/0!</v>
      </c>
      <c r="AT8" s="21" t="e">
        <f t="shared" si="10"/>
        <v>#DIV/0!</v>
      </c>
      <c r="AU8" s="21" t="e">
        <f t="shared" si="10"/>
        <v>#DIV/0!</v>
      </c>
      <c r="AV8" s="21" t="e">
        <f t="shared" si="10"/>
        <v>#DIV/0!</v>
      </c>
      <c r="AW8" s="25" t="e">
        <f t="shared" ref="AW8:AW12" si="11">SUM(AL8:AV8)</f>
        <v>#DIV/0!</v>
      </c>
      <c r="AX8" s="27" t="e">
        <f>AW8/$AW$10</f>
        <v>#DIV/0!</v>
      </c>
    </row>
    <row r="9" spans="2:50" ht="15" customHeight="1" x14ac:dyDescent="0.35">
      <c r="B9" s="220"/>
      <c r="C9" s="219"/>
      <c r="E9" s="12">
        <v>3</v>
      </c>
      <c r="F9" s="11">
        <v>3</v>
      </c>
      <c r="G9" s="152"/>
      <c r="H9" s="157"/>
      <c r="I9" s="158"/>
      <c r="J9" s="159"/>
      <c r="K9" s="159"/>
      <c r="L9" s="160">
        <f t="shared" si="1"/>
        <v>0</v>
      </c>
      <c r="M9" s="161" t="str">
        <f t="shared" si="5"/>
        <v>NÃO APLICÁVEL</v>
      </c>
      <c r="N9" s="163"/>
      <c r="O9" s="26"/>
      <c r="P9" s="10"/>
      <c r="Q9" s="7"/>
      <c r="R9" s="10"/>
      <c r="S9" s="8"/>
      <c r="T9" s="9"/>
      <c r="U9" s="70">
        <f t="shared" si="6"/>
        <v>0</v>
      </c>
      <c r="V9" s="63">
        <v>103</v>
      </c>
      <c r="W9" s="223" t="s">
        <v>16</v>
      </c>
      <c r="X9" s="223"/>
      <c r="Y9" s="223"/>
      <c r="Z9" s="223"/>
      <c r="AA9" s="28">
        <f t="shared" si="7"/>
        <v>0</v>
      </c>
      <c r="AB9" s="29" t="e">
        <f t="shared" si="2"/>
        <v>#DIV/0!</v>
      </c>
      <c r="AC9" s="16"/>
      <c r="AD9" s="16"/>
      <c r="AE9" s="16"/>
      <c r="AF9" s="28">
        <f t="shared" si="3"/>
        <v>0</v>
      </c>
      <c r="AG9" s="29" t="e">
        <f t="shared" si="8"/>
        <v>#DIV/0!</v>
      </c>
      <c r="AH9" s="60"/>
      <c r="AI9" s="28">
        <f t="shared" si="9"/>
        <v>0</v>
      </c>
      <c r="AJ9" s="56"/>
      <c r="AK9" s="23" t="s">
        <v>122</v>
      </c>
      <c r="AL9" s="21" t="e">
        <f t="shared" ref="AL9:AV9" si="12">IF($AL$3="Sim",AL12*0.1005,AL12*0.15)*($AW$10/$AW$12)</f>
        <v>#DIV/0!</v>
      </c>
      <c r="AM9" s="21" t="e">
        <f t="shared" si="12"/>
        <v>#DIV/0!</v>
      </c>
      <c r="AN9" s="21" t="e">
        <f t="shared" si="12"/>
        <v>#DIV/0!</v>
      </c>
      <c r="AO9" s="21" t="e">
        <f t="shared" si="12"/>
        <v>#DIV/0!</v>
      </c>
      <c r="AP9" s="21" t="e">
        <f t="shared" si="12"/>
        <v>#DIV/0!</v>
      </c>
      <c r="AQ9" s="21" t="e">
        <f t="shared" si="12"/>
        <v>#DIV/0!</v>
      </c>
      <c r="AR9" s="21" t="e">
        <f t="shared" si="12"/>
        <v>#DIV/0!</v>
      </c>
      <c r="AS9" s="21" t="e">
        <f t="shared" si="12"/>
        <v>#DIV/0!</v>
      </c>
      <c r="AT9" s="21" t="e">
        <f t="shared" si="12"/>
        <v>#DIV/0!</v>
      </c>
      <c r="AU9" s="21" t="e">
        <f t="shared" si="12"/>
        <v>#DIV/0!</v>
      </c>
      <c r="AV9" s="21" t="e">
        <f t="shared" si="12"/>
        <v>#DIV/0!</v>
      </c>
      <c r="AW9" s="25" t="e">
        <f t="shared" si="11"/>
        <v>#DIV/0!</v>
      </c>
      <c r="AX9" s="27" t="e">
        <f>AW9/$AW$10</f>
        <v>#DIV/0!</v>
      </c>
    </row>
    <row r="10" spans="2:50" ht="15" customHeight="1" x14ac:dyDescent="0.35">
      <c r="B10" s="221"/>
      <c r="C10" s="222"/>
      <c r="E10" s="12">
        <v>4</v>
      </c>
      <c r="F10" s="11">
        <v>4</v>
      </c>
      <c r="G10" s="152"/>
      <c r="H10" s="157"/>
      <c r="I10" s="158"/>
      <c r="J10" s="159"/>
      <c r="K10" s="159"/>
      <c r="L10" s="160">
        <f t="shared" si="1"/>
        <v>0</v>
      </c>
      <c r="M10" s="161" t="str">
        <f t="shared" si="5"/>
        <v>NÃO APLICÁVEL</v>
      </c>
      <c r="N10" s="163"/>
      <c r="O10" s="26"/>
      <c r="P10" s="10"/>
      <c r="Q10" s="7"/>
      <c r="R10" s="10"/>
      <c r="S10" s="8"/>
      <c r="T10" s="9"/>
      <c r="U10" s="70">
        <f t="shared" si="6"/>
        <v>0</v>
      </c>
      <c r="V10" s="63">
        <v>104</v>
      </c>
      <c r="W10" s="223" t="s">
        <v>22</v>
      </c>
      <c r="X10" s="223"/>
      <c r="Y10" s="223"/>
      <c r="Z10" s="223"/>
      <c r="AA10" s="28">
        <f t="shared" si="7"/>
        <v>0</v>
      </c>
      <c r="AB10" s="29" t="e">
        <f t="shared" si="2"/>
        <v>#DIV/0!</v>
      </c>
      <c r="AC10" s="16"/>
      <c r="AD10" s="16"/>
      <c r="AE10" s="16"/>
      <c r="AF10" s="28">
        <f t="shared" si="3"/>
        <v>0</v>
      </c>
      <c r="AG10" s="29" t="e">
        <f t="shared" si="8"/>
        <v>#DIV/0!</v>
      </c>
      <c r="AH10" s="60"/>
      <c r="AI10" s="28">
        <f t="shared" si="9"/>
        <v>0</v>
      </c>
      <c r="AJ10" s="56"/>
      <c r="AK10" s="24" t="s">
        <v>53</v>
      </c>
      <c r="AL10" s="25" t="e">
        <f t="shared" ref="AL10:AV10" si="13">AL7+AL6</f>
        <v>#DIV/0!</v>
      </c>
      <c r="AM10" s="25" t="e">
        <f t="shared" si="13"/>
        <v>#DIV/0!</v>
      </c>
      <c r="AN10" s="25" t="e">
        <f t="shared" si="13"/>
        <v>#DIV/0!</v>
      </c>
      <c r="AO10" s="25" t="e">
        <f t="shared" si="13"/>
        <v>#DIV/0!</v>
      </c>
      <c r="AP10" s="25" t="e">
        <f t="shared" si="13"/>
        <v>#DIV/0!</v>
      </c>
      <c r="AQ10" s="25" t="e">
        <f t="shared" si="13"/>
        <v>#DIV/0!</v>
      </c>
      <c r="AR10" s="25" t="e">
        <f t="shared" si="13"/>
        <v>#DIV/0!</v>
      </c>
      <c r="AS10" s="25" t="e">
        <f t="shared" si="13"/>
        <v>#DIV/0!</v>
      </c>
      <c r="AT10" s="25" t="e">
        <f t="shared" si="13"/>
        <v>#DIV/0!</v>
      </c>
      <c r="AU10" s="25" t="e">
        <f t="shared" si="13"/>
        <v>#DIV/0!</v>
      </c>
      <c r="AV10" s="25" t="e">
        <f t="shared" si="13"/>
        <v>#DIV/0!</v>
      </c>
      <c r="AW10" s="25">
        <f>AF20</f>
        <v>0</v>
      </c>
      <c r="AX10" s="27">
        <v>1</v>
      </c>
    </row>
    <row r="11" spans="2:50" x14ac:dyDescent="0.35">
      <c r="B11" s="232" t="s">
        <v>56</v>
      </c>
      <c r="C11" s="233"/>
      <c r="E11" s="12">
        <v>5</v>
      </c>
      <c r="F11" s="11">
        <v>5</v>
      </c>
      <c r="G11" s="152"/>
      <c r="H11" s="157"/>
      <c r="I11" s="158"/>
      <c r="J11" s="159"/>
      <c r="K11" s="159"/>
      <c r="L11" s="160">
        <f t="shared" si="1"/>
        <v>0</v>
      </c>
      <c r="M11" s="161" t="str">
        <f t="shared" si="5"/>
        <v>NÃO APLICÁVEL</v>
      </c>
      <c r="N11" s="163"/>
      <c r="O11" s="26"/>
      <c r="P11" s="10"/>
      <c r="Q11" s="7"/>
      <c r="R11" s="10"/>
      <c r="S11" s="8"/>
      <c r="T11" s="9"/>
      <c r="U11" s="70">
        <f t="shared" si="6"/>
        <v>0</v>
      </c>
      <c r="V11" s="63">
        <v>105</v>
      </c>
      <c r="W11" s="223" t="s">
        <v>551</v>
      </c>
      <c r="X11" s="223"/>
      <c r="Y11" s="223"/>
      <c r="Z11" s="223"/>
      <c r="AA11" s="28">
        <f t="shared" si="7"/>
        <v>0</v>
      </c>
      <c r="AB11" s="29" t="e">
        <f t="shared" si="2"/>
        <v>#DIV/0!</v>
      </c>
      <c r="AC11" s="16"/>
      <c r="AD11" s="16"/>
      <c r="AE11" s="16"/>
      <c r="AF11" s="28">
        <f t="shared" si="3"/>
        <v>0</v>
      </c>
      <c r="AG11" s="29" t="e">
        <f t="shared" si="8"/>
        <v>#DIV/0!</v>
      </c>
      <c r="AH11" s="60"/>
      <c r="AI11" s="28">
        <f t="shared" si="9"/>
        <v>0</v>
      </c>
      <c r="AJ11" s="56"/>
      <c r="AK11" s="24" t="s">
        <v>54</v>
      </c>
      <c r="AL11" s="25">
        <v>0</v>
      </c>
      <c r="AM11" s="25">
        <v>0</v>
      </c>
      <c r="AN11" s="25"/>
      <c r="AO11" s="25"/>
      <c r="AP11" s="25"/>
      <c r="AQ11" s="25"/>
      <c r="AR11" s="25"/>
      <c r="AS11" s="25">
        <v>0</v>
      </c>
      <c r="AT11" s="25">
        <v>0</v>
      </c>
      <c r="AU11" s="25">
        <v>0</v>
      </c>
      <c r="AV11" s="25">
        <v>0</v>
      </c>
      <c r="AW11" s="25">
        <f t="shared" si="11"/>
        <v>0</v>
      </c>
      <c r="AX11" s="27"/>
    </row>
    <row r="12" spans="2:50" x14ac:dyDescent="0.35">
      <c r="B12" s="234"/>
      <c r="C12" s="235"/>
      <c r="E12" s="12">
        <v>6</v>
      </c>
      <c r="F12" s="11">
        <v>6</v>
      </c>
      <c r="G12" s="152"/>
      <c r="H12" s="157"/>
      <c r="I12" s="158"/>
      <c r="J12" s="159"/>
      <c r="K12" s="159"/>
      <c r="L12" s="160">
        <f t="shared" si="1"/>
        <v>0</v>
      </c>
      <c r="M12" s="161" t="str">
        <f t="shared" si="5"/>
        <v>NÃO APLICÁVEL</v>
      </c>
      <c r="N12" s="163"/>
      <c r="O12" s="26"/>
      <c r="P12" s="10"/>
      <c r="Q12" s="7"/>
      <c r="R12" s="10"/>
      <c r="S12" s="8"/>
      <c r="T12" s="9"/>
      <c r="U12" s="70">
        <f t="shared" si="6"/>
        <v>0</v>
      </c>
      <c r="V12" s="63">
        <v>106</v>
      </c>
      <c r="W12" s="223" t="s">
        <v>25</v>
      </c>
      <c r="X12" s="223"/>
      <c r="Y12" s="223"/>
      <c r="Z12" s="223"/>
      <c r="AA12" s="28">
        <f t="shared" si="7"/>
        <v>0</v>
      </c>
      <c r="AB12" s="29" t="e">
        <f t="shared" si="2"/>
        <v>#DIV/0!</v>
      </c>
      <c r="AC12" s="16"/>
      <c r="AD12" s="16"/>
      <c r="AE12" s="16"/>
      <c r="AF12" s="28">
        <f t="shared" si="3"/>
        <v>0</v>
      </c>
      <c r="AG12" s="29" t="e">
        <f t="shared" si="8"/>
        <v>#DIV/0!</v>
      </c>
      <c r="AH12" s="60"/>
      <c r="AI12" s="28">
        <f t="shared" si="9"/>
        <v>0</v>
      </c>
      <c r="AJ12" s="56"/>
      <c r="AK12" s="24" t="s">
        <v>55</v>
      </c>
      <c r="AL12" s="25">
        <f t="shared" ref="AL12:AV12" si="14">SUMIF($I$7:$I$37,AL5,$K$7:$K$37)</f>
        <v>0</v>
      </c>
      <c r="AM12" s="25">
        <f t="shared" si="14"/>
        <v>0</v>
      </c>
      <c r="AN12" s="25">
        <f t="shared" si="14"/>
        <v>0</v>
      </c>
      <c r="AO12" s="25">
        <f t="shared" si="14"/>
        <v>0</v>
      </c>
      <c r="AP12" s="25">
        <f t="shared" si="14"/>
        <v>0</v>
      </c>
      <c r="AQ12" s="25">
        <f t="shared" si="14"/>
        <v>0</v>
      </c>
      <c r="AR12" s="25">
        <f t="shared" si="14"/>
        <v>0</v>
      </c>
      <c r="AS12" s="25">
        <f t="shared" si="14"/>
        <v>0</v>
      </c>
      <c r="AT12" s="25">
        <f t="shared" si="14"/>
        <v>0</v>
      </c>
      <c r="AU12" s="25">
        <f t="shared" si="14"/>
        <v>0</v>
      </c>
      <c r="AV12" s="25">
        <f t="shared" si="14"/>
        <v>0</v>
      </c>
      <c r="AW12" s="25">
        <f t="shared" si="11"/>
        <v>0</v>
      </c>
      <c r="AX12" s="27"/>
    </row>
    <row r="13" spans="2:50" ht="15" customHeight="1" x14ac:dyDescent="0.35">
      <c r="B13" s="72" t="s">
        <v>29</v>
      </c>
      <c r="C13" s="73">
        <f>AA14-AF14</f>
        <v>0</v>
      </c>
      <c r="E13" s="12">
        <v>7</v>
      </c>
      <c r="F13" s="11">
        <v>7</v>
      </c>
      <c r="G13" s="152"/>
      <c r="H13" s="157"/>
      <c r="I13" s="158"/>
      <c r="J13" s="159"/>
      <c r="K13" s="159"/>
      <c r="L13" s="160">
        <f t="shared" si="1"/>
        <v>0</v>
      </c>
      <c r="M13" s="161" t="str">
        <f t="shared" si="5"/>
        <v>NÃO APLICÁVEL</v>
      </c>
      <c r="N13" s="163"/>
      <c r="O13" s="26"/>
      <c r="P13" s="10"/>
      <c r="Q13" s="7"/>
      <c r="R13" s="10"/>
      <c r="S13" s="8"/>
      <c r="T13" s="9"/>
      <c r="U13" s="70">
        <f t="shared" si="6"/>
        <v>0</v>
      </c>
      <c r="V13" s="63">
        <v>107</v>
      </c>
      <c r="W13" s="223" t="s">
        <v>27</v>
      </c>
      <c r="X13" s="223"/>
      <c r="Y13" s="223"/>
      <c r="Z13" s="223"/>
      <c r="AA13" s="28">
        <f t="shared" si="7"/>
        <v>0</v>
      </c>
      <c r="AB13" s="29" t="e">
        <f t="shared" si="2"/>
        <v>#DIV/0!</v>
      </c>
      <c r="AC13" s="16"/>
      <c r="AD13" s="16"/>
      <c r="AE13" s="16"/>
      <c r="AF13" s="28">
        <f t="shared" si="3"/>
        <v>0</v>
      </c>
      <c r="AG13" s="29" t="e">
        <f t="shared" si="8"/>
        <v>#DIV/0!</v>
      </c>
      <c r="AH13" s="60"/>
      <c r="AI13" s="28">
        <f t="shared" si="9"/>
        <v>0</v>
      </c>
      <c r="AJ13" s="56"/>
    </row>
    <row r="14" spans="2:50" x14ac:dyDescent="0.35">
      <c r="B14" s="72"/>
      <c r="C14" s="73"/>
      <c r="E14" s="12">
        <v>8</v>
      </c>
      <c r="F14" s="11">
        <v>8</v>
      </c>
      <c r="G14" s="5"/>
      <c r="H14" s="48"/>
      <c r="I14" s="57"/>
      <c r="J14" s="6"/>
      <c r="K14" s="6"/>
      <c r="L14" s="68">
        <f t="shared" ref="L14:L36" si="15">K14-J14</f>
        <v>0</v>
      </c>
      <c r="M14" s="52" t="str">
        <f t="shared" ref="M14:M36" si="16">IF(L14=0,"NÃO APLICÁVEL","FUNDAMENTAR ALTERAÇÕES*")</f>
        <v>NÃO APLICÁVEL</v>
      </c>
      <c r="N14" s="26"/>
      <c r="O14" s="26"/>
      <c r="P14" s="10"/>
      <c r="Q14" s="7"/>
      <c r="R14" s="10"/>
      <c r="S14" s="8"/>
      <c r="T14" s="9"/>
      <c r="U14" s="70">
        <f t="shared" si="6"/>
        <v>0</v>
      </c>
      <c r="V14" s="63">
        <v>108</v>
      </c>
      <c r="W14" s="223" t="s">
        <v>29</v>
      </c>
      <c r="X14" s="223"/>
      <c r="Y14" s="223"/>
      <c r="Z14" s="223"/>
      <c r="AA14" s="28">
        <f t="shared" si="7"/>
        <v>0</v>
      </c>
      <c r="AB14" s="29" t="e">
        <f t="shared" si="2"/>
        <v>#DIV/0!</v>
      </c>
      <c r="AC14" s="18">
        <v>0.05</v>
      </c>
      <c r="AD14" s="28">
        <v>5000</v>
      </c>
      <c r="AE14" s="28" t="e">
        <f>IF(AB14=0,0,AC14*(AF20-AF14))</f>
        <v>#DIV/0!</v>
      </c>
      <c r="AF14" s="61">
        <f>IF(AA14=0,0,IF(AA14&gt;AD14,MIN(AD14,AE14),AA14))</f>
        <v>0</v>
      </c>
      <c r="AG14" s="29" t="e">
        <f t="shared" si="8"/>
        <v>#DIV/0!</v>
      </c>
      <c r="AH14" s="60" t="e">
        <f>AF14/(AF20-AF14)</f>
        <v>#DIV/0!</v>
      </c>
      <c r="AI14" s="28">
        <f t="shared" si="9"/>
        <v>0</v>
      </c>
      <c r="AJ14" s="56"/>
    </row>
    <row r="15" spans="2:50" x14ac:dyDescent="0.35">
      <c r="B15" s="72" t="s">
        <v>57</v>
      </c>
      <c r="C15" s="74">
        <f>AA15-AF15</f>
        <v>0</v>
      </c>
      <c r="E15" s="12">
        <v>9</v>
      </c>
      <c r="F15" s="11">
        <v>9</v>
      </c>
      <c r="G15" s="5"/>
      <c r="H15" s="48"/>
      <c r="I15" s="57">
        <f t="shared" ref="I15:I36" si="17">YEAR(H15)</f>
        <v>1900</v>
      </c>
      <c r="J15" s="6"/>
      <c r="K15" s="6"/>
      <c r="L15" s="68">
        <f t="shared" si="15"/>
        <v>0</v>
      </c>
      <c r="M15" s="52" t="str">
        <f t="shared" si="16"/>
        <v>NÃO APLICÁVEL</v>
      </c>
      <c r="N15" s="26"/>
      <c r="O15" s="26"/>
      <c r="P15" s="10"/>
      <c r="Q15" s="7"/>
      <c r="R15" s="10"/>
      <c r="S15" s="8"/>
      <c r="T15" s="9"/>
      <c r="U15" s="70">
        <f t="shared" si="6"/>
        <v>0</v>
      </c>
      <c r="V15" s="63">
        <v>109</v>
      </c>
      <c r="W15" s="223" t="s">
        <v>31</v>
      </c>
      <c r="X15" s="223"/>
      <c r="Y15" s="223"/>
      <c r="Z15" s="223"/>
      <c r="AA15" s="28">
        <f t="shared" si="7"/>
        <v>0</v>
      </c>
      <c r="AB15" s="29" t="e">
        <f t="shared" si="2"/>
        <v>#DIV/0!</v>
      </c>
      <c r="AC15" s="18">
        <v>0.2</v>
      </c>
      <c r="AD15" s="28"/>
      <c r="AE15" s="28" t="e">
        <f>IF(AB15=0,0,AC15*(AF20-AF15))</f>
        <v>#DIV/0!</v>
      </c>
      <c r="AF15" s="61">
        <f>IF(AA15=0,0,IF(AA15&gt;AE15,MIN(AD15,AE15),AA15))</f>
        <v>0</v>
      </c>
      <c r="AG15" s="29" t="e">
        <f t="shared" si="8"/>
        <v>#DIV/0!</v>
      </c>
      <c r="AH15" s="60" t="e">
        <f>AF15/(AF20-AF15)</f>
        <v>#DIV/0!</v>
      </c>
      <c r="AI15" s="28">
        <f t="shared" si="9"/>
        <v>0</v>
      </c>
      <c r="AJ15" s="56"/>
    </row>
    <row r="16" spans="2:50" ht="15" customHeight="1" x14ac:dyDescent="0.35">
      <c r="B16" s="72"/>
      <c r="C16" s="73"/>
      <c r="D16" s="33"/>
      <c r="E16" s="12">
        <v>10</v>
      </c>
      <c r="F16" s="11">
        <v>10</v>
      </c>
      <c r="G16" s="5"/>
      <c r="H16" s="48"/>
      <c r="I16" s="57">
        <f t="shared" si="17"/>
        <v>1900</v>
      </c>
      <c r="J16" s="6"/>
      <c r="K16" s="6"/>
      <c r="L16" s="68">
        <f t="shared" si="15"/>
        <v>0</v>
      </c>
      <c r="M16" s="52" t="str">
        <f t="shared" si="16"/>
        <v>NÃO APLICÁVEL</v>
      </c>
      <c r="N16" s="26"/>
      <c r="O16" s="26"/>
      <c r="P16" s="10"/>
      <c r="Q16" s="7"/>
      <c r="R16" s="10"/>
      <c r="S16" s="8"/>
      <c r="T16" s="9"/>
      <c r="U16" s="70">
        <f t="shared" si="6"/>
        <v>0</v>
      </c>
      <c r="V16" s="63">
        <v>110</v>
      </c>
      <c r="W16" s="224" t="s">
        <v>115</v>
      </c>
      <c r="X16" s="225"/>
      <c r="Y16" s="225"/>
      <c r="Z16" s="226"/>
      <c r="AA16" s="28">
        <f t="shared" si="7"/>
        <v>0</v>
      </c>
      <c r="AB16" s="29" t="e">
        <f t="shared" si="2"/>
        <v>#DIV/0!</v>
      </c>
      <c r="AC16" s="18">
        <v>0</v>
      </c>
      <c r="AD16" s="28"/>
      <c r="AE16" s="28" t="e">
        <f>IF(AB16=0,0,AC16*(AF20-AF16))</f>
        <v>#DIV/0!</v>
      </c>
      <c r="AF16" s="61">
        <f>IF(AA16=0,0,IF(AA16&gt;AE16,MIN(AD16,AE16),AA16))</f>
        <v>0</v>
      </c>
      <c r="AG16" s="29" t="e">
        <f t="shared" si="8"/>
        <v>#DIV/0!</v>
      </c>
      <c r="AH16" s="60" t="e">
        <f>AF16/(AF20-AF16)</f>
        <v>#DIV/0!</v>
      </c>
      <c r="AI16" s="28">
        <f t="shared" si="9"/>
        <v>0</v>
      </c>
      <c r="AJ16" s="56"/>
    </row>
    <row r="17" spans="2:36" x14ac:dyDescent="0.35">
      <c r="B17" s="72" t="s">
        <v>115</v>
      </c>
      <c r="C17" s="73">
        <f>AA16-AF16</f>
        <v>0</v>
      </c>
      <c r="D17" s="33"/>
      <c r="E17" s="12">
        <v>11</v>
      </c>
      <c r="F17" s="11">
        <v>11</v>
      </c>
      <c r="G17" s="5"/>
      <c r="H17" s="48"/>
      <c r="I17" s="57">
        <f t="shared" si="17"/>
        <v>1900</v>
      </c>
      <c r="J17" s="6"/>
      <c r="K17" s="6"/>
      <c r="L17" s="68">
        <f t="shared" si="15"/>
        <v>0</v>
      </c>
      <c r="M17" s="52" t="str">
        <f t="shared" si="16"/>
        <v>NÃO APLICÁVEL</v>
      </c>
      <c r="N17" s="26"/>
      <c r="O17" s="26"/>
      <c r="P17" s="10"/>
      <c r="Q17" s="7"/>
      <c r="R17" s="10"/>
      <c r="S17" s="8"/>
      <c r="T17" s="9"/>
      <c r="U17" s="70">
        <f t="shared" si="6"/>
        <v>0</v>
      </c>
      <c r="V17" s="63">
        <v>111</v>
      </c>
      <c r="W17" s="223" t="s">
        <v>33</v>
      </c>
      <c r="X17" s="223"/>
      <c r="Y17" s="223"/>
      <c r="Z17" s="223"/>
      <c r="AA17" s="28">
        <f>SUMIF($N$7:$N$37,W17,$K$7:$K$37)</f>
        <v>0</v>
      </c>
      <c r="AB17" s="29" t="e">
        <f t="shared" si="2"/>
        <v>#DIV/0!</v>
      </c>
      <c r="AC17" s="58"/>
      <c r="AD17" s="16"/>
      <c r="AE17" s="28"/>
      <c r="AF17" s="28"/>
      <c r="AG17" s="29" t="e">
        <f t="shared" si="8"/>
        <v>#DIV/0!</v>
      </c>
      <c r="AH17" s="60"/>
      <c r="AI17" s="28">
        <f t="shared" si="9"/>
        <v>0</v>
      </c>
      <c r="AJ17" s="56"/>
    </row>
    <row r="18" spans="2:36" x14ac:dyDescent="0.35">
      <c r="B18" s="75"/>
      <c r="C18" s="76"/>
      <c r="D18" s="33"/>
      <c r="E18" s="12">
        <v>12</v>
      </c>
      <c r="F18" s="11">
        <v>12</v>
      </c>
      <c r="G18" s="5"/>
      <c r="H18" s="48"/>
      <c r="I18" s="57">
        <f t="shared" si="17"/>
        <v>1900</v>
      </c>
      <c r="J18" s="6"/>
      <c r="K18" s="6"/>
      <c r="L18" s="68">
        <f t="shared" si="15"/>
        <v>0</v>
      </c>
      <c r="M18" s="52" t="str">
        <f t="shared" si="16"/>
        <v>NÃO APLICÁVEL</v>
      </c>
      <c r="N18" s="26"/>
      <c r="O18" s="26"/>
      <c r="P18" s="10"/>
      <c r="Q18" s="7"/>
      <c r="R18" s="10"/>
      <c r="S18" s="8"/>
      <c r="T18" s="9"/>
      <c r="U18" s="70">
        <f t="shared" si="6"/>
        <v>0</v>
      </c>
      <c r="V18" s="63">
        <v>112</v>
      </c>
      <c r="W18" s="32" t="s">
        <v>34</v>
      </c>
      <c r="X18" s="32"/>
      <c r="Y18" s="32"/>
      <c r="Z18" s="32"/>
      <c r="AA18" s="28">
        <f>SUMIF($N$7:$N$37,W18,$K$7:$K$37)</f>
        <v>0</v>
      </c>
      <c r="AB18" s="29" t="e">
        <f t="shared" si="2"/>
        <v>#DIV/0!</v>
      </c>
      <c r="AC18" s="16"/>
      <c r="AD18" s="16"/>
      <c r="AE18" s="16"/>
      <c r="AF18" s="28"/>
      <c r="AG18" s="29" t="e">
        <f t="shared" si="8"/>
        <v>#DIV/0!</v>
      </c>
      <c r="AH18" s="60"/>
      <c r="AI18" s="28">
        <f t="shared" si="9"/>
        <v>0</v>
      </c>
      <c r="AJ18" s="56"/>
    </row>
    <row r="19" spans="2:36" ht="15" customHeight="1" x14ac:dyDescent="0.35">
      <c r="B19" s="218" t="s">
        <v>548</v>
      </c>
      <c r="C19" s="219"/>
      <c r="D19" s="33"/>
      <c r="E19" s="12">
        <v>13</v>
      </c>
      <c r="F19" s="11">
        <v>13</v>
      </c>
      <c r="G19" s="5"/>
      <c r="H19" s="48"/>
      <c r="I19" s="57">
        <f t="shared" si="17"/>
        <v>1900</v>
      </c>
      <c r="J19" s="6"/>
      <c r="K19" s="6"/>
      <c r="L19" s="68">
        <f t="shared" si="15"/>
        <v>0</v>
      </c>
      <c r="M19" s="52" t="str">
        <f t="shared" si="16"/>
        <v>NÃO APLICÁVEL</v>
      </c>
      <c r="N19" s="26"/>
      <c r="O19" s="26"/>
      <c r="P19" s="10"/>
      <c r="Q19" s="7"/>
      <c r="R19" s="10"/>
      <c r="S19" s="8"/>
      <c r="T19" s="9"/>
      <c r="U19" s="70">
        <f t="shared" si="6"/>
        <v>0</v>
      </c>
      <c r="V19" s="63">
        <v>199</v>
      </c>
      <c r="W19" s="224" t="s">
        <v>36</v>
      </c>
      <c r="X19" s="225"/>
      <c r="Y19" s="225"/>
      <c r="Z19" s="226"/>
      <c r="AA19" s="28">
        <f>SUMIF($N$7:$N$37,W19,$K$7:$K$37)</f>
        <v>0</v>
      </c>
      <c r="AB19" s="29" t="e">
        <f t="shared" si="2"/>
        <v>#DIV/0!</v>
      </c>
      <c r="AC19" s="17"/>
      <c r="AD19" s="17"/>
      <c r="AE19" s="17"/>
      <c r="AF19" s="28">
        <v>0</v>
      </c>
      <c r="AG19" s="29" t="e">
        <f t="shared" si="8"/>
        <v>#DIV/0!</v>
      </c>
      <c r="AH19" s="60"/>
      <c r="AI19" s="28">
        <f t="shared" si="9"/>
        <v>0</v>
      </c>
      <c r="AJ19" s="56"/>
    </row>
    <row r="20" spans="2:36" x14ac:dyDescent="0.35">
      <c r="B20" s="220"/>
      <c r="C20" s="219"/>
      <c r="D20" s="33"/>
      <c r="E20" s="12">
        <v>14</v>
      </c>
      <c r="F20" s="11">
        <v>14</v>
      </c>
      <c r="G20" s="5"/>
      <c r="H20" s="48"/>
      <c r="I20" s="57">
        <f t="shared" si="17"/>
        <v>1900</v>
      </c>
      <c r="J20" s="6"/>
      <c r="K20" s="6"/>
      <c r="L20" s="68">
        <f t="shared" si="15"/>
        <v>0</v>
      </c>
      <c r="M20" s="52" t="str">
        <f t="shared" si="16"/>
        <v>NÃO APLICÁVEL</v>
      </c>
      <c r="N20" s="26"/>
      <c r="O20" s="26"/>
      <c r="P20" s="10"/>
      <c r="Q20" s="7"/>
      <c r="R20" s="10"/>
      <c r="S20" s="8"/>
      <c r="T20" s="9"/>
      <c r="U20" s="70">
        <f t="shared" si="6"/>
        <v>0</v>
      </c>
      <c r="V20" s="227" t="s">
        <v>46</v>
      </c>
      <c r="W20" s="228"/>
      <c r="X20" s="228"/>
      <c r="Y20" s="228"/>
      <c r="Z20" s="229"/>
      <c r="AA20" s="19">
        <f>SUM(AA7:AA19)</f>
        <v>0</v>
      </c>
      <c r="AB20" s="20">
        <v>0.99999999999999978</v>
      </c>
      <c r="AC20" s="20"/>
      <c r="AD20" s="20"/>
      <c r="AE20" s="20"/>
      <c r="AF20" s="19">
        <f>SUM(AF7:AF19)</f>
        <v>0</v>
      </c>
      <c r="AG20" s="20">
        <v>0.99999999999999989</v>
      </c>
      <c r="AH20" s="19"/>
      <c r="AI20" s="19">
        <f>SUM(AI7:AI19)</f>
        <v>0</v>
      </c>
    </row>
    <row r="21" spans="2:36" ht="15" thickBot="1" x14ac:dyDescent="0.4">
      <c r="B21" s="221"/>
      <c r="C21" s="222"/>
      <c r="E21" s="12">
        <v>15</v>
      </c>
      <c r="F21" s="11">
        <v>15</v>
      </c>
      <c r="G21" s="5"/>
      <c r="H21" s="48"/>
      <c r="I21" s="57">
        <f t="shared" si="17"/>
        <v>1900</v>
      </c>
      <c r="J21" s="6"/>
      <c r="K21" s="6"/>
      <c r="L21" s="68">
        <f t="shared" si="15"/>
        <v>0</v>
      </c>
      <c r="M21" s="52" t="str">
        <f t="shared" si="16"/>
        <v>NÃO APLICÁVEL</v>
      </c>
      <c r="N21" s="26"/>
      <c r="O21" s="26"/>
      <c r="P21" s="10"/>
      <c r="Q21" s="7"/>
      <c r="R21" s="10"/>
      <c r="S21" s="8"/>
      <c r="T21" s="9"/>
      <c r="U21" s="70">
        <f t="shared" si="6"/>
        <v>0</v>
      </c>
    </row>
    <row r="22" spans="2:36" ht="15.75" customHeight="1" thickTop="1" x14ac:dyDescent="0.35">
      <c r="B22" s="218" t="s">
        <v>473</v>
      </c>
      <c r="C22" s="219"/>
      <c r="E22" s="12">
        <v>16</v>
      </c>
      <c r="F22" s="11">
        <v>16</v>
      </c>
      <c r="G22" s="5"/>
      <c r="H22" s="48"/>
      <c r="I22" s="57">
        <f t="shared" si="17"/>
        <v>1900</v>
      </c>
      <c r="J22" s="6"/>
      <c r="K22" s="6"/>
      <c r="L22" s="68">
        <f t="shared" si="15"/>
        <v>0</v>
      </c>
      <c r="M22" s="52" t="str">
        <f t="shared" si="16"/>
        <v>NÃO APLICÁVEL</v>
      </c>
      <c r="N22" s="26"/>
      <c r="O22" s="26"/>
      <c r="P22" s="10"/>
      <c r="Q22" s="7"/>
      <c r="R22" s="10"/>
      <c r="S22" s="8"/>
      <c r="T22" s="9"/>
      <c r="U22" s="70">
        <f t="shared" si="6"/>
        <v>0</v>
      </c>
      <c r="W22" s="264" t="s">
        <v>481</v>
      </c>
      <c r="X22" s="265"/>
      <c r="Y22" s="265"/>
      <c r="Z22" s="265"/>
      <c r="AA22" s="262" t="s">
        <v>479</v>
      </c>
      <c r="AB22" s="262" t="s">
        <v>549</v>
      </c>
    </row>
    <row r="23" spans="2:36" x14ac:dyDescent="0.35">
      <c r="B23" s="220"/>
      <c r="C23" s="219"/>
      <c r="E23" s="12">
        <v>17</v>
      </c>
      <c r="F23" s="11">
        <v>17</v>
      </c>
      <c r="G23" s="5"/>
      <c r="H23" s="48"/>
      <c r="I23" s="57">
        <f t="shared" si="17"/>
        <v>1900</v>
      </c>
      <c r="J23" s="6"/>
      <c r="K23" s="6"/>
      <c r="L23" s="68">
        <f t="shared" si="15"/>
        <v>0</v>
      </c>
      <c r="M23" s="52" t="str">
        <f t="shared" si="16"/>
        <v>NÃO APLICÁVEL</v>
      </c>
      <c r="N23" s="26"/>
      <c r="O23" s="26"/>
      <c r="P23" s="10"/>
      <c r="Q23" s="7"/>
      <c r="R23" s="10"/>
      <c r="S23" s="8"/>
      <c r="T23" s="9"/>
      <c r="U23" s="70">
        <f t="shared" si="6"/>
        <v>0</v>
      </c>
      <c r="W23" s="266" t="s">
        <v>478</v>
      </c>
      <c r="X23" s="236"/>
      <c r="Y23" s="236"/>
      <c r="Z23" s="236"/>
      <c r="AA23" s="263"/>
      <c r="AB23" s="263"/>
    </row>
    <row r="24" spans="2:36" x14ac:dyDescent="0.35">
      <c r="B24" s="221"/>
      <c r="C24" s="222"/>
      <c r="E24" s="12">
        <v>18</v>
      </c>
      <c r="F24" s="11">
        <v>18</v>
      </c>
      <c r="G24" s="5"/>
      <c r="H24" s="48"/>
      <c r="I24" s="57">
        <f t="shared" si="17"/>
        <v>1900</v>
      </c>
      <c r="J24" s="6"/>
      <c r="K24" s="6"/>
      <c r="L24" s="68">
        <f t="shared" si="15"/>
        <v>0</v>
      </c>
      <c r="M24" s="52" t="str">
        <f t="shared" si="16"/>
        <v>NÃO APLICÁVEL</v>
      </c>
      <c r="N24" s="26"/>
      <c r="O24" s="26"/>
      <c r="P24" s="10"/>
      <c r="Q24" s="7"/>
      <c r="R24" s="10"/>
      <c r="S24" s="8"/>
      <c r="T24" s="9"/>
      <c r="U24" s="70">
        <f t="shared" si="6"/>
        <v>0</v>
      </c>
      <c r="W24" s="253" t="s">
        <v>433</v>
      </c>
      <c r="X24" s="254"/>
      <c r="Y24" s="254"/>
      <c r="Z24" s="255"/>
      <c r="AA24" s="83">
        <f>SUM(AA25:AA29)</f>
        <v>0</v>
      </c>
      <c r="AB24" s="83">
        <f>AA24</f>
        <v>0</v>
      </c>
    </row>
    <row r="25" spans="2:36" x14ac:dyDescent="0.35">
      <c r="E25" s="12">
        <v>19</v>
      </c>
      <c r="F25" s="11">
        <v>19</v>
      </c>
      <c r="G25" s="5"/>
      <c r="H25" s="48"/>
      <c r="I25" s="57">
        <f t="shared" si="17"/>
        <v>1900</v>
      </c>
      <c r="J25" s="6"/>
      <c r="K25" s="6"/>
      <c r="L25" s="68">
        <f t="shared" si="15"/>
        <v>0</v>
      </c>
      <c r="M25" s="52" t="str">
        <f t="shared" si="16"/>
        <v>NÃO APLICÁVEL</v>
      </c>
      <c r="N25" s="26"/>
      <c r="O25" s="26"/>
      <c r="P25" s="10"/>
      <c r="Q25" s="7"/>
      <c r="R25" s="10"/>
      <c r="S25" s="8"/>
      <c r="T25" s="9"/>
      <c r="U25" s="70">
        <f t="shared" si="6"/>
        <v>0</v>
      </c>
      <c r="W25" s="259" t="s">
        <v>434</v>
      </c>
      <c r="X25" s="260"/>
      <c r="Y25" s="260"/>
      <c r="Z25" s="261"/>
      <c r="AA25" s="80">
        <f>SUMIF($O$7:$O$37,W25,$K$7:$K$37)</f>
        <v>0</v>
      </c>
      <c r="AB25" s="80">
        <f>AA25</f>
        <v>0</v>
      </c>
    </row>
    <row r="26" spans="2:36" x14ac:dyDescent="0.35">
      <c r="E26" s="12">
        <v>20</v>
      </c>
      <c r="F26" s="11">
        <v>20</v>
      </c>
      <c r="G26" s="5"/>
      <c r="H26" s="48"/>
      <c r="I26" s="57">
        <f t="shared" si="17"/>
        <v>1900</v>
      </c>
      <c r="J26" s="6"/>
      <c r="K26" s="6"/>
      <c r="L26" s="68">
        <f t="shared" si="15"/>
        <v>0</v>
      </c>
      <c r="M26" s="52" t="str">
        <f t="shared" si="16"/>
        <v>NÃO APLICÁVEL</v>
      </c>
      <c r="N26" s="26"/>
      <c r="O26" s="26"/>
      <c r="P26" s="10"/>
      <c r="Q26" s="7"/>
      <c r="R26" s="10"/>
      <c r="S26" s="8"/>
      <c r="T26" s="9"/>
      <c r="U26" s="70">
        <f t="shared" si="6"/>
        <v>0</v>
      </c>
      <c r="W26" s="259" t="s">
        <v>435</v>
      </c>
      <c r="X26" s="260"/>
      <c r="Y26" s="260"/>
      <c r="Z26" s="261"/>
      <c r="AA26" s="80">
        <f t="shared" ref="AA26:AA29" si="18">SUMIF($O$7:$O$37,W26,$K$7:$K$37)</f>
        <v>0</v>
      </c>
      <c r="AB26" s="80">
        <f t="shared" ref="AB26:AB29" si="19">AA26</f>
        <v>0</v>
      </c>
    </row>
    <row r="27" spans="2:36" x14ac:dyDescent="0.35">
      <c r="E27" s="12">
        <v>21</v>
      </c>
      <c r="F27" s="11">
        <v>21</v>
      </c>
      <c r="G27" s="5"/>
      <c r="H27" s="48"/>
      <c r="I27" s="57">
        <f t="shared" si="17"/>
        <v>1900</v>
      </c>
      <c r="J27" s="6"/>
      <c r="K27" s="6"/>
      <c r="L27" s="68">
        <f t="shared" si="15"/>
        <v>0</v>
      </c>
      <c r="M27" s="52" t="str">
        <f t="shared" si="16"/>
        <v>NÃO APLICÁVEL</v>
      </c>
      <c r="N27" s="26"/>
      <c r="O27" s="26"/>
      <c r="P27" s="10"/>
      <c r="Q27" s="7"/>
      <c r="R27" s="10"/>
      <c r="S27" s="8"/>
      <c r="T27" s="9"/>
      <c r="U27" s="70">
        <f t="shared" si="6"/>
        <v>0</v>
      </c>
      <c r="W27" s="259" t="s">
        <v>436</v>
      </c>
      <c r="X27" s="260"/>
      <c r="Y27" s="260"/>
      <c r="Z27" s="261"/>
      <c r="AA27" s="80">
        <f t="shared" si="18"/>
        <v>0</v>
      </c>
      <c r="AB27" s="80">
        <f t="shared" si="19"/>
        <v>0</v>
      </c>
    </row>
    <row r="28" spans="2:36" x14ac:dyDescent="0.35">
      <c r="E28" s="12">
        <v>22</v>
      </c>
      <c r="F28" s="11">
        <v>22</v>
      </c>
      <c r="G28" s="5"/>
      <c r="H28" s="48"/>
      <c r="I28" s="57">
        <f t="shared" si="17"/>
        <v>1900</v>
      </c>
      <c r="J28" s="6"/>
      <c r="K28" s="6"/>
      <c r="L28" s="68">
        <f t="shared" si="15"/>
        <v>0</v>
      </c>
      <c r="M28" s="52" t="str">
        <f t="shared" si="16"/>
        <v>NÃO APLICÁVEL</v>
      </c>
      <c r="N28" s="26"/>
      <c r="O28" s="26"/>
      <c r="P28" s="10"/>
      <c r="Q28" s="7"/>
      <c r="R28" s="10"/>
      <c r="S28" s="8"/>
      <c r="T28" s="9"/>
      <c r="U28" s="70">
        <f t="shared" si="6"/>
        <v>0</v>
      </c>
      <c r="W28" s="259" t="s">
        <v>437</v>
      </c>
      <c r="X28" s="260"/>
      <c r="Y28" s="260"/>
      <c r="Z28" s="261"/>
      <c r="AA28" s="80">
        <f t="shared" si="18"/>
        <v>0</v>
      </c>
      <c r="AB28" s="80">
        <f t="shared" si="19"/>
        <v>0</v>
      </c>
    </row>
    <row r="29" spans="2:36" x14ac:dyDescent="0.35">
      <c r="E29" s="12">
        <v>23</v>
      </c>
      <c r="F29" s="11">
        <v>23</v>
      </c>
      <c r="G29" s="5"/>
      <c r="H29" s="48"/>
      <c r="I29" s="57">
        <f t="shared" si="17"/>
        <v>1900</v>
      </c>
      <c r="J29" s="6"/>
      <c r="K29" s="6"/>
      <c r="L29" s="68">
        <f t="shared" si="15"/>
        <v>0</v>
      </c>
      <c r="M29" s="52" t="str">
        <f t="shared" si="16"/>
        <v>NÃO APLICÁVEL</v>
      </c>
      <c r="N29" s="26"/>
      <c r="O29" s="26"/>
      <c r="P29" s="10"/>
      <c r="Q29" s="7"/>
      <c r="R29" s="10"/>
      <c r="S29" s="8"/>
      <c r="T29" s="9"/>
      <c r="U29" s="70">
        <f t="shared" si="6"/>
        <v>0</v>
      </c>
      <c r="W29" s="259" t="s">
        <v>438</v>
      </c>
      <c r="X29" s="260"/>
      <c r="Y29" s="260"/>
      <c r="Z29" s="261"/>
      <c r="AA29" s="80">
        <f t="shared" si="18"/>
        <v>0</v>
      </c>
      <c r="AB29" s="80">
        <f t="shared" si="19"/>
        <v>0</v>
      </c>
    </row>
    <row r="30" spans="2:36" x14ac:dyDescent="0.35">
      <c r="E30" s="12">
        <v>24</v>
      </c>
      <c r="F30" s="11">
        <v>24</v>
      </c>
      <c r="G30" s="5"/>
      <c r="H30" s="48"/>
      <c r="I30" s="57">
        <f t="shared" si="17"/>
        <v>1900</v>
      </c>
      <c r="J30" s="6"/>
      <c r="K30" s="6"/>
      <c r="L30" s="68">
        <f t="shared" si="15"/>
        <v>0</v>
      </c>
      <c r="M30" s="52" t="str">
        <f t="shared" si="16"/>
        <v>NÃO APLICÁVEL</v>
      </c>
      <c r="N30" s="26"/>
      <c r="O30" s="26"/>
      <c r="P30" s="10"/>
      <c r="Q30" s="7"/>
      <c r="R30" s="10"/>
      <c r="S30" s="8"/>
      <c r="T30" s="9"/>
      <c r="U30" s="70">
        <f t="shared" si="6"/>
        <v>0</v>
      </c>
      <c r="W30" s="253" t="s">
        <v>439</v>
      </c>
      <c r="X30" s="254"/>
      <c r="Y30" s="254"/>
      <c r="Z30" s="255"/>
      <c r="AA30" s="81">
        <f>AA31+AA34+AA37</f>
        <v>0</v>
      </c>
      <c r="AB30" s="81">
        <f>AB31+AB34+AB37</f>
        <v>0</v>
      </c>
    </row>
    <row r="31" spans="2:36" x14ac:dyDescent="0.35">
      <c r="E31" s="12">
        <v>25</v>
      </c>
      <c r="F31" s="11">
        <v>25</v>
      </c>
      <c r="G31" s="5"/>
      <c r="H31" s="48"/>
      <c r="I31" s="57">
        <f t="shared" si="17"/>
        <v>1900</v>
      </c>
      <c r="J31" s="6"/>
      <c r="K31" s="6"/>
      <c r="L31" s="68">
        <f t="shared" si="15"/>
        <v>0</v>
      </c>
      <c r="M31" s="52" t="str">
        <f t="shared" si="16"/>
        <v>NÃO APLICÁVEL</v>
      </c>
      <c r="N31" s="26"/>
      <c r="O31" s="26"/>
      <c r="P31" s="10"/>
      <c r="Q31" s="7"/>
      <c r="R31" s="10"/>
      <c r="S31" s="8"/>
      <c r="T31" s="9"/>
      <c r="U31" s="70">
        <f t="shared" si="6"/>
        <v>0</v>
      </c>
      <c r="W31" s="253" t="s">
        <v>440</v>
      </c>
      <c r="X31" s="254"/>
      <c r="Y31" s="254"/>
      <c r="Z31" s="255"/>
      <c r="AA31" s="82">
        <f>SUM(AA32:AA33)</f>
        <v>0</v>
      </c>
      <c r="AB31" s="82">
        <f>SUM(AB32:AB33)</f>
        <v>0</v>
      </c>
    </row>
    <row r="32" spans="2:36" x14ac:dyDescent="0.35">
      <c r="E32" s="12">
        <v>26</v>
      </c>
      <c r="F32" s="11">
        <v>26</v>
      </c>
      <c r="G32" s="5"/>
      <c r="H32" s="48"/>
      <c r="I32" s="57">
        <f t="shared" si="17"/>
        <v>1900</v>
      </c>
      <c r="J32" s="6"/>
      <c r="K32" s="6"/>
      <c r="L32" s="68">
        <f t="shared" si="15"/>
        <v>0</v>
      </c>
      <c r="M32" s="52" t="str">
        <f t="shared" si="16"/>
        <v>NÃO APLICÁVEL</v>
      </c>
      <c r="N32" s="26"/>
      <c r="O32" s="26"/>
      <c r="P32" s="10"/>
      <c r="Q32" s="7"/>
      <c r="R32" s="10"/>
      <c r="S32" s="8"/>
      <c r="T32" s="9"/>
      <c r="U32" s="70">
        <f t="shared" si="6"/>
        <v>0</v>
      </c>
      <c r="W32" s="259" t="s">
        <v>441</v>
      </c>
      <c r="X32" s="260"/>
      <c r="Y32" s="260"/>
      <c r="Z32" s="261"/>
      <c r="AA32" s="80">
        <f t="shared" ref="AA32:AA33" si="20">SUMIF($O$7:$O$37,W32,$K$7:$K$37)</f>
        <v>0</v>
      </c>
      <c r="AB32" s="80">
        <v>0</v>
      </c>
    </row>
    <row r="33" spans="5:28" x14ac:dyDescent="0.35">
      <c r="E33" s="12">
        <v>27</v>
      </c>
      <c r="F33" s="11">
        <v>27</v>
      </c>
      <c r="G33" s="5"/>
      <c r="H33" s="48"/>
      <c r="I33" s="57">
        <f t="shared" si="17"/>
        <v>1900</v>
      </c>
      <c r="J33" s="6"/>
      <c r="K33" s="6"/>
      <c r="L33" s="68">
        <f t="shared" si="15"/>
        <v>0</v>
      </c>
      <c r="M33" s="52" t="str">
        <f t="shared" si="16"/>
        <v>NÃO APLICÁVEL</v>
      </c>
      <c r="N33" s="26"/>
      <c r="O33" s="26"/>
      <c r="P33" s="10"/>
      <c r="Q33" s="7"/>
      <c r="R33" s="10"/>
      <c r="S33" s="8"/>
      <c r="T33" s="9"/>
      <c r="U33" s="70">
        <f t="shared" si="6"/>
        <v>0</v>
      </c>
      <c r="W33" s="259" t="s">
        <v>442</v>
      </c>
      <c r="X33" s="260"/>
      <c r="Y33" s="260"/>
      <c r="Z33" s="261"/>
      <c r="AA33" s="80">
        <f t="shared" si="20"/>
        <v>0</v>
      </c>
      <c r="AB33" s="80">
        <v>0</v>
      </c>
    </row>
    <row r="34" spans="5:28" x14ac:dyDescent="0.35">
      <c r="E34" s="12">
        <v>28</v>
      </c>
      <c r="F34" s="11">
        <v>28</v>
      </c>
      <c r="G34" s="5"/>
      <c r="H34" s="48"/>
      <c r="I34" s="57">
        <f t="shared" si="17"/>
        <v>1900</v>
      </c>
      <c r="J34" s="6"/>
      <c r="K34" s="6"/>
      <c r="L34" s="68">
        <f t="shared" si="15"/>
        <v>0</v>
      </c>
      <c r="M34" s="52" t="str">
        <f t="shared" si="16"/>
        <v>NÃO APLICÁVEL</v>
      </c>
      <c r="N34" s="26"/>
      <c r="O34" s="26"/>
      <c r="P34" s="10"/>
      <c r="Q34" s="7"/>
      <c r="R34" s="10"/>
      <c r="S34" s="8"/>
      <c r="T34" s="9"/>
      <c r="U34" s="70">
        <f t="shared" si="6"/>
        <v>0</v>
      </c>
      <c r="W34" s="253" t="s">
        <v>443</v>
      </c>
      <c r="X34" s="254"/>
      <c r="Y34" s="254"/>
      <c r="Z34" s="255"/>
      <c r="AA34" s="82">
        <f>SUM(AA35:AA36)</f>
        <v>0</v>
      </c>
      <c r="AB34" s="82">
        <f>SUM(AB35:AB36)</f>
        <v>0</v>
      </c>
    </row>
    <row r="35" spans="5:28" x14ac:dyDescent="0.35">
      <c r="E35" s="12">
        <v>29</v>
      </c>
      <c r="F35" s="11">
        <v>29</v>
      </c>
      <c r="G35" s="5"/>
      <c r="H35" s="48"/>
      <c r="I35" s="57">
        <f t="shared" si="17"/>
        <v>1900</v>
      </c>
      <c r="J35" s="6"/>
      <c r="K35" s="6"/>
      <c r="L35" s="68">
        <f t="shared" si="15"/>
        <v>0</v>
      </c>
      <c r="M35" s="52" t="str">
        <f t="shared" si="16"/>
        <v>NÃO APLICÁVEL</v>
      </c>
      <c r="N35" s="26"/>
      <c r="O35" s="26"/>
      <c r="P35" s="10"/>
      <c r="Q35" s="7"/>
      <c r="R35" s="10"/>
      <c r="S35" s="8"/>
      <c r="T35" s="9"/>
      <c r="U35" s="70">
        <f t="shared" si="6"/>
        <v>0</v>
      </c>
      <c r="W35" s="259" t="s">
        <v>444</v>
      </c>
      <c r="X35" s="260"/>
      <c r="Y35" s="260"/>
      <c r="Z35" s="261"/>
      <c r="AA35" s="80">
        <f t="shared" ref="AA35:AA36" si="21">SUMIF($O$7:$O$37,W35,$K$7:$K$37)</f>
        <v>0</v>
      </c>
      <c r="AB35" s="80">
        <v>0</v>
      </c>
    </row>
    <row r="36" spans="5:28" x14ac:dyDescent="0.35">
      <c r="E36" s="12">
        <v>30</v>
      </c>
      <c r="F36" s="11">
        <v>30</v>
      </c>
      <c r="G36" s="5"/>
      <c r="H36" s="48"/>
      <c r="I36" s="57">
        <f t="shared" si="17"/>
        <v>1900</v>
      </c>
      <c r="J36" s="6"/>
      <c r="K36" s="6"/>
      <c r="L36" s="68">
        <f t="shared" si="15"/>
        <v>0</v>
      </c>
      <c r="M36" s="52" t="str">
        <f t="shared" si="16"/>
        <v>NÃO APLICÁVEL</v>
      </c>
      <c r="N36" s="26"/>
      <c r="O36" s="26"/>
      <c r="P36" s="10"/>
      <c r="Q36" s="7"/>
      <c r="R36" s="10"/>
      <c r="S36" s="8"/>
      <c r="T36" s="9"/>
      <c r="U36" s="70">
        <f t="shared" si="6"/>
        <v>0</v>
      </c>
      <c r="W36" s="259" t="s">
        <v>445</v>
      </c>
      <c r="X36" s="260"/>
      <c r="Y36" s="260"/>
      <c r="Z36" s="261"/>
      <c r="AA36" s="80">
        <f t="shared" si="21"/>
        <v>0</v>
      </c>
      <c r="AB36" s="80">
        <v>0</v>
      </c>
    </row>
    <row r="37" spans="5:28" x14ac:dyDescent="0.35">
      <c r="W37" s="253" t="s">
        <v>446</v>
      </c>
      <c r="X37" s="254"/>
      <c r="Y37" s="254"/>
      <c r="Z37" s="255"/>
      <c r="AA37" s="82">
        <f>SUM(AA38:AA39)</f>
        <v>0</v>
      </c>
      <c r="AB37" s="81">
        <f>SUM(AB38:AB39)</f>
        <v>0</v>
      </c>
    </row>
    <row r="38" spans="5:28" x14ac:dyDescent="0.35">
      <c r="W38" s="259" t="s">
        <v>447</v>
      </c>
      <c r="X38" s="260"/>
      <c r="Y38" s="260"/>
      <c r="Z38" s="261"/>
      <c r="AA38" s="80">
        <f t="shared" ref="AA38:AA39" si="22">SUMIF($O$7:$O$37,W38,$K$7:$K$37)</f>
        <v>0</v>
      </c>
      <c r="AB38" s="80">
        <f>AA38</f>
        <v>0</v>
      </c>
    </row>
    <row r="39" spans="5:28" x14ac:dyDescent="0.35">
      <c r="W39" s="259" t="s">
        <v>448</v>
      </c>
      <c r="X39" s="260"/>
      <c r="Y39" s="260"/>
      <c r="Z39" s="261"/>
      <c r="AA39" s="80">
        <f t="shared" si="22"/>
        <v>0</v>
      </c>
      <c r="AB39" s="80">
        <f>AA39</f>
        <v>0</v>
      </c>
    </row>
    <row r="40" spans="5:28" x14ac:dyDescent="0.35">
      <c r="W40" s="253" t="s">
        <v>449</v>
      </c>
      <c r="X40" s="254"/>
      <c r="Y40" s="254"/>
      <c r="Z40" s="255"/>
      <c r="AA40" s="81">
        <f>SUM(AA41:AA43)</f>
        <v>0</v>
      </c>
      <c r="AB40" s="81">
        <f>SUM(AB41:AB43)</f>
        <v>0</v>
      </c>
    </row>
    <row r="41" spans="5:28" x14ac:dyDescent="0.35">
      <c r="W41" s="259" t="s">
        <v>450</v>
      </c>
      <c r="X41" s="260"/>
      <c r="Y41" s="260"/>
      <c r="Z41" s="261"/>
      <c r="AA41" s="80">
        <f t="shared" ref="AA41:AB55" si="23">SUMIF($O$7:$O$37,W41,$K$7:$K$37)</f>
        <v>0</v>
      </c>
      <c r="AB41" s="80">
        <f>AA41-AI15</f>
        <v>0</v>
      </c>
    </row>
    <row r="42" spans="5:28" x14ac:dyDescent="0.35">
      <c r="W42" s="259" t="s">
        <v>451</v>
      </c>
      <c r="X42" s="260"/>
      <c r="Y42" s="260"/>
      <c r="Z42" s="261"/>
      <c r="AA42" s="80">
        <f t="shared" si="23"/>
        <v>0</v>
      </c>
      <c r="AB42" s="80">
        <f>AA42</f>
        <v>0</v>
      </c>
    </row>
    <row r="43" spans="5:28" x14ac:dyDescent="0.35">
      <c r="W43" s="259" t="s">
        <v>452</v>
      </c>
      <c r="X43" s="260"/>
      <c r="Y43" s="260"/>
      <c r="Z43" s="261"/>
      <c r="AA43" s="80">
        <f t="shared" si="23"/>
        <v>0</v>
      </c>
      <c r="AB43" s="80">
        <f>AA43</f>
        <v>0</v>
      </c>
    </row>
    <row r="44" spans="5:28" x14ac:dyDescent="0.35">
      <c r="W44" s="253" t="s">
        <v>453</v>
      </c>
      <c r="X44" s="254"/>
      <c r="Y44" s="254"/>
      <c r="Z44" s="255"/>
      <c r="AA44" s="80">
        <f t="shared" si="23"/>
        <v>0</v>
      </c>
      <c r="AB44" s="80">
        <f t="shared" si="23"/>
        <v>0</v>
      </c>
    </row>
    <row r="45" spans="5:28" x14ac:dyDescent="0.35">
      <c r="W45" s="253" t="s">
        <v>454</v>
      </c>
      <c r="X45" s="254"/>
      <c r="Y45" s="254"/>
      <c r="Z45" s="255"/>
      <c r="AA45" s="80">
        <f t="shared" si="23"/>
        <v>0</v>
      </c>
      <c r="AB45" s="80">
        <f>AA45-AI8-AI9-AI10-AI11</f>
        <v>0</v>
      </c>
    </row>
    <row r="46" spans="5:28" x14ac:dyDescent="0.35">
      <c r="W46" s="253" t="s">
        <v>455</v>
      </c>
      <c r="X46" s="254"/>
      <c r="Y46" s="254"/>
      <c r="Z46" s="255"/>
      <c r="AA46" s="80">
        <f t="shared" si="23"/>
        <v>0</v>
      </c>
      <c r="AB46" s="80">
        <f>AA46-AI14</f>
        <v>0</v>
      </c>
    </row>
    <row r="47" spans="5:28" x14ac:dyDescent="0.35">
      <c r="W47" s="253" t="s">
        <v>456</v>
      </c>
      <c r="X47" s="254"/>
      <c r="Y47" s="254"/>
      <c r="Z47" s="255"/>
      <c r="AA47" s="80">
        <f t="shared" si="23"/>
        <v>0</v>
      </c>
      <c r="AB47" s="80">
        <f>AA47</f>
        <v>0</v>
      </c>
    </row>
    <row r="48" spans="5:28" x14ac:dyDescent="0.35">
      <c r="W48" s="253" t="s">
        <v>457</v>
      </c>
      <c r="X48" s="254"/>
      <c r="Y48" s="254"/>
      <c r="Z48" s="255"/>
      <c r="AA48" s="80">
        <f t="shared" si="23"/>
        <v>0</v>
      </c>
      <c r="AB48" s="80">
        <f t="shared" ref="AB48:AB55" si="24">AA48</f>
        <v>0</v>
      </c>
    </row>
    <row r="49" spans="23:28" x14ac:dyDescent="0.35">
      <c r="W49" s="253" t="s">
        <v>458</v>
      </c>
      <c r="X49" s="254"/>
      <c r="Y49" s="254"/>
      <c r="Z49" s="255"/>
      <c r="AA49" s="80">
        <f t="shared" si="23"/>
        <v>0</v>
      </c>
      <c r="AB49" s="80">
        <f t="shared" si="24"/>
        <v>0</v>
      </c>
    </row>
    <row r="50" spans="23:28" x14ac:dyDescent="0.35">
      <c r="W50" s="253" t="s">
        <v>459</v>
      </c>
      <c r="X50" s="254"/>
      <c r="Y50" s="254"/>
      <c r="Z50" s="255"/>
      <c r="AA50" s="80">
        <f t="shared" si="23"/>
        <v>0</v>
      </c>
      <c r="AB50" s="80">
        <f t="shared" si="24"/>
        <v>0</v>
      </c>
    </row>
    <row r="51" spans="23:28" x14ac:dyDescent="0.35">
      <c r="W51" s="253" t="s">
        <v>460</v>
      </c>
      <c r="X51" s="254"/>
      <c r="Y51" s="254"/>
      <c r="Z51" s="255"/>
      <c r="AA51" s="80">
        <f t="shared" si="23"/>
        <v>0</v>
      </c>
      <c r="AB51" s="80">
        <f t="shared" si="24"/>
        <v>0</v>
      </c>
    </row>
    <row r="52" spans="23:28" x14ac:dyDescent="0.35">
      <c r="W52" s="253" t="s">
        <v>461</v>
      </c>
      <c r="X52" s="254"/>
      <c r="Y52" s="254"/>
      <c r="Z52" s="255"/>
      <c r="AA52" s="80">
        <f t="shared" si="23"/>
        <v>0</v>
      </c>
      <c r="AB52" s="80">
        <f t="shared" si="24"/>
        <v>0</v>
      </c>
    </row>
    <row r="53" spans="23:28" x14ac:dyDescent="0.35">
      <c r="W53" s="253" t="s">
        <v>462</v>
      </c>
      <c r="X53" s="254"/>
      <c r="Y53" s="254"/>
      <c r="Z53" s="255"/>
      <c r="AA53" s="80">
        <f t="shared" si="23"/>
        <v>0</v>
      </c>
      <c r="AB53" s="80">
        <f t="shared" si="24"/>
        <v>0</v>
      </c>
    </row>
    <row r="54" spans="23:28" x14ac:dyDescent="0.35">
      <c r="W54" s="253" t="s">
        <v>463</v>
      </c>
      <c r="X54" s="254"/>
      <c r="Y54" s="254"/>
      <c r="Z54" s="255"/>
      <c r="AA54" s="80">
        <f t="shared" si="23"/>
        <v>0</v>
      </c>
      <c r="AB54" s="80">
        <f t="shared" si="24"/>
        <v>0</v>
      </c>
    </row>
    <row r="55" spans="23:28" x14ac:dyDescent="0.35">
      <c r="W55" s="253" t="s">
        <v>464</v>
      </c>
      <c r="X55" s="254"/>
      <c r="Y55" s="254"/>
      <c r="Z55" s="255"/>
      <c r="AA55" s="80">
        <f t="shared" si="23"/>
        <v>0</v>
      </c>
      <c r="AB55" s="80">
        <f t="shared" si="24"/>
        <v>0</v>
      </c>
    </row>
    <row r="56" spans="23:28" ht="15" thickBot="1" x14ac:dyDescent="0.4">
      <c r="W56" s="256" t="s">
        <v>480</v>
      </c>
      <c r="X56" s="257"/>
      <c r="Y56" s="257"/>
      <c r="Z56" s="258"/>
      <c r="AA56" s="164">
        <f>SUM(AA44:AA55,AA40,AA30,AA24)</f>
        <v>0</v>
      </c>
      <c r="AB56" s="164">
        <f>SUM(AB44:AB55,AB40,AB30,AB24)</f>
        <v>0</v>
      </c>
    </row>
    <row r="57" spans="23:28" ht="15" thickTop="1" x14ac:dyDescent="0.35"/>
  </sheetData>
  <mergeCells count="80">
    <mergeCell ref="AB22:AB23"/>
    <mergeCell ref="E1:T1"/>
    <mergeCell ref="AK1:AX1"/>
    <mergeCell ref="B3:C3"/>
    <mergeCell ref="E5:E6"/>
    <mergeCell ref="F5:F6"/>
    <mergeCell ref="G5:G6"/>
    <mergeCell ref="H5:H6"/>
    <mergeCell ref="J5:J6"/>
    <mergeCell ref="AA5:AB5"/>
    <mergeCell ref="AC5:AE5"/>
    <mergeCell ref="AF5:AG5"/>
    <mergeCell ref="AH5:AH6"/>
    <mergeCell ref="AI5:AI6"/>
    <mergeCell ref="V1:AI1"/>
    <mergeCell ref="W7:Z7"/>
    <mergeCell ref="W9:Z9"/>
    <mergeCell ref="B5:C7"/>
    <mergeCell ref="Q5:Q6"/>
    <mergeCell ref="R5:R6"/>
    <mergeCell ref="S5:S6"/>
    <mergeCell ref="T5:T6"/>
    <mergeCell ref="V5:V6"/>
    <mergeCell ref="W5:Z6"/>
    <mergeCell ref="K5:K6"/>
    <mergeCell ref="L5:L6"/>
    <mergeCell ref="M5:M6"/>
    <mergeCell ref="N5:N6"/>
    <mergeCell ref="O5:O6"/>
    <mergeCell ref="P5:P6"/>
    <mergeCell ref="B22:C24"/>
    <mergeCell ref="W22:Z23"/>
    <mergeCell ref="W10:Z10"/>
    <mergeCell ref="W11:Z11"/>
    <mergeCell ref="W12:Z12"/>
    <mergeCell ref="W13:Z13"/>
    <mergeCell ref="W14:Z14"/>
    <mergeCell ref="W15:Z15"/>
    <mergeCell ref="B8:C10"/>
    <mergeCell ref="B11:C12"/>
    <mergeCell ref="W16:Z16"/>
    <mergeCell ref="W17:Z17"/>
    <mergeCell ref="W19:Z19"/>
    <mergeCell ref="V20:Z20"/>
    <mergeCell ref="B19:C21"/>
    <mergeCell ref="W8:Z8"/>
    <mergeCell ref="W34:Z34"/>
    <mergeCell ref="AA22:AA23"/>
    <mergeCell ref="W24:Z24"/>
    <mergeCell ref="W25:Z25"/>
    <mergeCell ref="W26:Z26"/>
    <mergeCell ref="W27:Z27"/>
    <mergeCell ref="W28:Z28"/>
    <mergeCell ref="W29:Z29"/>
    <mergeCell ref="W30:Z30"/>
    <mergeCell ref="W31:Z31"/>
    <mergeCell ref="W32:Z32"/>
    <mergeCell ref="W33:Z33"/>
    <mergeCell ref="W46:Z46"/>
    <mergeCell ref="W35:Z35"/>
    <mergeCell ref="W36:Z36"/>
    <mergeCell ref="W37:Z37"/>
    <mergeCell ref="W38:Z38"/>
    <mergeCell ref="W39:Z39"/>
    <mergeCell ref="W40:Z40"/>
    <mergeCell ref="W41:Z41"/>
    <mergeCell ref="W42:Z42"/>
    <mergeCell ref="W43:Z43"/>
    <mergeCell ref="W44:Z44"/>
    <mergeCell ref="W45:Z45"/>
    <mergeCell ref="W53:Z53"/>
    <mergeCell ref="W54:Z54"/>
    <mergeCell ref="W55:Z55"/>
    <mergeCell ref="W56:Z56"/>
    <mergeCell ref="W47:Z47"/>
    <mergeCell ref="W48:Z48"/>
    <mergeCell ref="W49:Z49"/>
    <mergeCell ref="W50:Z50"/>
    <mergeCell ref="W51:Z51"/>
    <mergeCell ref="W52:Z52"/>
  </mergeCells>
  <hyperlinks>
    <hyperlink ref="B22:B23" location="AAC1_2015!AT1" display="Estrutura de Financiamento" xr:uid="{00000000-0004-0000-0400-000000000000}"/>
    <hyperlink ref="B19:B21" location="AAC1_2015!AT1" display="Estrutura de Financiamento" xr:uid="{00000000-0004-0000-0400-000001000000}"/>
    <hyperlink ref="B8:B9" location="AAC1_2015!AE2" display="Correção do Elegível" xr:uid="{00000000-0004-0000-0400-000002000000}"/>
    <hyperlink ref="B5:B7" location="AAC1_2015!D2" display="Mapa de Investimentos" xr:uid="{00000000-0004-0000-0400-000003000000}"/>
    <hyperlink ref="B5:C7" location="AAC2_2015!E1" display="AAC2_2015!E1" xr:uid="{00000000-0004-0000-0400-000004000000}"/>
    <hyperlink ref="B8:C10" location="AAC2_2015_SIFSE!AI1" display="AAC2_2015_SIFSE!AI1" xr:uid="{00000000-0004-0000-0400-000005000000}"/>
    <hyperlink ref="B19:C21" location="AAC2_2015_SIFSE!AX1" display="AAC2_2015_SIFSE!AX1" xr:uid="{00000000-0004-0000-0400-000006000000}"/>
    <hyperlink ref="B22:C24" location="RH!A2" display="RH!A2" xr:uid="{00000000-0004-0000-0400-000007000000}"/>
    <hyperlink ref="B3:C3" r:id="rId1" display="AAC 02/SAMA2020/2015" xr:uid="{04818482-6F07-4B8C-96BC-451ED12815E7}"/>
    <hyperlink ref="G3" location="ROSTO!A1" display="Rosto" xr:uid="{BD6A3513-7A00-467A-907E-0454CDC3DB19}"/>
    <hyperlink ref="W3" location="AAC2_2015_SIFSE!A1" display="Início" xr:uid="{B3C7D607-7EDD-4C8B-B008-036AC9D6BE09}"/>
    <hyperlink ref="AN3" location="AAC2_2015_SIFSE!A1" display="Início" xr:uid="{8F9D9EF4-4DBB-448D-8107-0D1399D6725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CC3122FD-9C16-4286-8B5C-634974077DD0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2" id="{7863C5CC-1EF1-4E49-9E72-30C18C1A826B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1" id="{E27852AD-D21A-4F61-9B95-B99AAB733368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Auxiliar!$B$1:$B$11</xm:f>
          </x14:formula1>
          <xm:sqref>N7:N36</xm:sqref>
        </x14:dataValidation>
        <x14:dataValidation type="list" allowBlank="1" showInputMessage="1" showErrorMessage="1" xr:uid="{00000000-0002-0000-0400-000001000000}">
          <x14:formula1>
            <xm:f>Auxiliar!$F$1:$F$25</xm:f>
          </x14:formula1>
          <xm:sqref>O7:O36</xm:sqref>
        </x14:dataValidation>
        <x14:dataValidation type="list" allowBlank="1" showInputMessage="1" showErrorMessage="1" xr:uid="{00000000-0002-0000-0400-000002000000}">
          <x14:formula1>
            <xm:f>Auxiliar!$H$1:$H$5</xm:f>
          </x14:formula1>
          <xm:sqref>T7:T36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>
    <tabColor theme="4" tint="-0.499984740745262"/>
  </sheetPr>
  <dimension ref="B1:AX57"/>
  <sheetViews>
    <sheetView topLeftCell="L3" zoomScaleNormal="100" workbookViewId="0">
      <selection activeCell="N7" sqref="N7:O14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57.2695312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6.1796875" style="2" bestFit="1" customWidth="1"/>
    <col min="28" max="28" width="12.54296875" style="2" customWidth="1"/>
    <col min="29" max="29" width="7.1796875" style="2" customWidth="1"/>
    <col min="30" max="30" width="8.1796875" style="2" customWidth="1"/>
    <col min="31" max="31" width="10.81640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72" customHeight="1" x14ac:dyDescent="0.35">
      <c r="E1" s="246" t="s">
        <v>121</v>
      </c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V1" s="246" t="s">
        <v>120</v>
      </c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K1" s="247" t="s">
        <v>119</v>
      </c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</row>
    <row r="2" spans="2:50" s="65" customFormat="1" ht="6.75" customHeight="1" x14ac:dyDescent="0.35"/>
    <row r="3" spans="2:50" ht="21.75" customHeight="1" x14ac:dyDescent="0.35">
      <c r="B3" s="248" t="s">
        <v>544</v>
      </c>
      <c r="C3" s="248"/>
      <c r="E3" s="3"/>
      <c r="G3" s="78" t="s">
        <v>545</v>
      </c>
      <c r="J3" s="54">
        <f>SUM(J7:J37)</f>
        <v>0</v>
      </c>
      <c r="K3" s="54">
        <f>SUM(K7:K37)</f>
        <v>0</v>
      </c>
      <c r="L3" s="54">
        <f>SUM(L7:L37)</f>
        <v>0</v>
      </c>
      <c r="V3" s="3"/>
      <c r="W3" s="78" t="s">
        <v>472</v>
      </c>
      <c r="AK3" s="51" t="s">
        <v>123</v>
      </c>
      <c r="AL3" s="71" t="str">
        <f>IF(U6&gt;0,"Sim","Não")</f>
        <v>Sim</v>
      </c>
      <c r="AM3" s="53"/>
      <c r="AN3" s="78" t="s">
        <v>472</v>
      </c>
      <c r="AO3" s="53"/>
      <c r="AP3" s="53"/>
      <c r="AQ3" s="53"/>
      <c r="AR3" s="53"/>
      <c r="AS3" s="53"/>
      <c r="AT3" s="53"/>
      <c r="AU3" s="53"/>
      <c r="AV3" s="53"/>
      <c r="AW3" s="53"/>
      <c r="AX3" s="53"/>
    </row>
    <row r="4" spans="2:50" ht="6.75" customHeight="1" x14ac:dyDescent="0.35">
      <c r="E4" s="3"/>
      <c r="V4" s="3"/>
      <c r="AK4" s="51"/>
      <c r="AL4" s="55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</row>
    <row r="5" spans="2:50" ht="15" customHeight="1" x14ac:dyDescent="0.35">
      <c r="B5" s="230" t="s">
        <v>546</v>
      </c>
      <c r="C5" s="231"/>
      <c r="E5" s="249" t="s">
        <v>114</v>
      </c>
      <c r="F5" s="250" t="s">
        <v>8</v>
      </c>
      <c r="G5" s="249" t="s">
        <v>427</v>
      </c>
      <c r="H5" s="249" t="s">
        <v>428</v>
      </c>
      <c r="I5" s="31"/>
      <c r="J5" s="249" t="s">
        <v>429</v>
      </c>
      <c r="K5" s="249" t="s">
        <v>430</v>
      </c>
      <c r="L5" s="249" t="s">
        <v>38</v>
      </c>
      <c r="M5" s="249" t="s">
        <v>39</v>
      </c>
      <c r="N5" s="251" t="s">
        <v>426</v>
      </c>
      <c r="O5" s="242" t="s">
        <v>37</v>
      </c>
      <c r="P5" s="242" t="s">
        <v>11</v>
      </c>
      <c r="Q5" s="240" t="s">
        <v>12</v>
      </c>
      <c r="R5" s="242" t="s">
        <v>13</v>
      </c>
      <c r="S5" s="242" t="s">
        <v>14</v>
      </c>
      <c r="T5" s="244" t="s">
        <v>431</v>
      </c>
      <c r="V5" s="236" t="s">
        <v>40</v>
      </c>
      <c r="W5" s="236" t="s">
        <v>9</v>
      </c>
      <c r="X5" s="236"/>
      <c r="Y5" s="236"/>
      <c r="Z5" s="236"/>
      <c r="AA5" s="236" t="s">
        <v>10</v>
      </c>
      <c r="AB5" s="236"/>
      <c r="AC5" s="236" t="s">
        <v>41</v>
      </c>
      <c r="AD5" s="236"/>
      <c r="AE5" s="236"/>
      <c r="AF5" s="237" t="s">
        <v>42</v>
      </c>
      <c r="AG5" s="237"/>
      <c r="AH5" s="238" t="s">
        <v>125</v>
      </c>
      <c r="AI5" s="238" t="s">
        <v>124</v>
      </c>
      <c r="AK5" s="66" t="s">
        <v>47</v>
      </c>
      <c r="AL5" s="66">
        <v>2014</v>
      </c>
      <c r="AM5" s="66">
        <v>2015</v>
      </c>
      <c r="AN5" s="66">
        <v>2016</v>
      </c>
      <c r="AO5" s="66">
        <v>2017</v>
      </c>
      <c r="AP5" s="66">
        <v>2018</v>
      </c>
      <c r="AQ5" s="66">
        <v>2019</v>
      </c>
      <c r="AR5" s="66">
        <v>2020</v>
      </c>
      <c r="AS5" s="66">
        <v>2021</v>
      </c>
      <c r="AT5" s="66">
        <v>2022</v>
      </c>
      <c r="AU5" s="66">
        <v>2023</v>
      </c>
      <c r="AV5" s="66">
        <v>2024</v>
      </c>
      <c r="AW5" s="66" t="s">
        <v>48</v>
      </c>
      <c r="AX5" s="66" t="s">
        <v>49</v>
      </c>
    </row>
    <row r="6" spans="2:50" ht="30" customHeight="1" x14ac:dyDescent="0.35">
      <c r="B6" s="220"/>
      <c r="C6" s="219"/>
      <c r="E6" s="249"/>
      <c r="F6" s="250"/>
      <c r="G6" s="249"/>
      <c r="H6" s="249"/>
      <c r="I6" s="31" t="s">
        <v>116</v>
      </c>
      <c r="J6" s="249"/>
      <c r="K6" s="249"/>
      <c r="L6" s="249"/>
      <c r="M6" s="249"/>
      <c r="N6" s="252"/>
      <c r="O6" s="243"/>
      <c r="P6" s="243"/>
      <c r="Q6" s="241"/>
      <c r="R6" s="243"/>
      <c r="S6" s="243"/>
      <c r="T6" s="245"/>
      <c r="U6" s="70">
        <f>SUM(U7:U36)</f>
        <v>1</v>
      </c>
      <c r="V6" s="236"/>
      <c r="W6" s="236"/>
      <c r="X6" s="236"/>
      <c r="Y6" s="236"/>
      <c r="Z6" s="236"/>
      <c r="AA6" s="66" t="s">
        <v>43</v>
      </c>
      <c r="AB6" s="66" t="s">
        <v>44</v>
      </c>
      <c r="AC6" s="66" t="s">
        <v>44</v>
      </c>
      <c r="AD6" s="66" t="s">
        <v>43</v>
      </c>
      <c r="AE6" s="66" t="s">
        <v>45</v>
      </c>
      <c r="AF6" s="66" t="s">
        <v>43</v>
      </c>
      <c r="AG6" s="66" t="s">
        <v>44</v>
      </c>
      <c r="AH6" s="239"/>
      <c r="AI6" s="239"/>
      <c r="AK6" s="22" t="s">
        <v>50</v>
      </c>
      <c r="AL6" s="25" t="e">
        <f t="shared" ref="AL6:AV6" si="0">IF($AL$3="Sim",AL12*0.5695,AL12*0.85)*($AW$10/$AW$12)</f>
        <v>#DIV/0!</v>
      </c>
      <c r="AM6" s="25" t="e">
        <f t="shared" si="0"/>
        <v>#DIV/0!</v>
      </c>
      <c r="AN6" s="25" t="e">
        <f t="shared" si="0"/>
        <v>#DIV/0!</v>
      </c>
      <c r="AO6" s="25" t="e">
        <f t="shared" si="0"/>
        <v>#DIV/0!</v>
      </c>
      <c r="AP6" s="25" t="e">
        <f t="shared" si="0"/>
        <v>#DIV/0!</v>
      </c>
      <c r="AQ6" s="25" t="e">
        <f t="shared" si="0"/>
        <v>#DIV/0!</v>
      </c>
      <c r="AR6" s="25" t="e">
        <f t="shared" si="0"/>
        <v>#DIV/0!</v>
      </c>
      <c r="AS6" s="25" t="e">
        <f t="shared" si="0"/>
        <v>#DIV/0!</v>
      </c>
      <c r="AT6" s="25" t="e">
        <f t="shared" si="0"/>
        <v>#DIV/0!</v>
      </c>
      <c r="AU6" s="25" t="e">
        <f t="shared" si="0"/>
        <v>#DIV/0!</v>
      </c>
      <c r="AV6" s="25" t="e">
        <f t="shared" si="0"/>
        <v>#DIV/0!</v>
      </c>
      <c r="AW6" s="25" t="e">
        <f>SUM(AL6:AV6)</f>
        <v>#DIV/0!</v>
      </c>
      <c r="AX6" s="27" t="e">
        <f>AW6/$AW$10</f>
        <v>#DIV/0!</v>
      </c>
    </row>
    <row r="7" spans="2:50" ht="15" customHeight="1" x14ac:dyDescent="0.35">
      <c r="B7" s="221"/>
      <c r="C7" s="222"/>
      <c r="E7" s="12">
        <v>1</v>
      </c>
      <c r="F7" s="11">
        <v>1</v>
      </c>
      <c r="G7" s="155"/>
      <c r="H7" s="157"/>
      <c r="I7" s="158"/>
      <c r="J7" s="159"/>
      <c r="K7" s="159"/>
      <c r="L7" s="160">
        <f t="shared" ref="L7:L13" si="1">K7-J7</f>
        <v>0</v>
      </c>
      <c r="M7" s="161" t="str">
        <f>IF(L7=0,"NÃO APLICÁVEL","FUNDAMENTAR ALTERAÇÕES*")</f>
        <v>NÃO APLICÁVEL</v>
      </c>
      <c r="N7" s="162"/>
      <c r="O7" s="26"/>
      <c r="P7" s="4"/>
      <c r="Q7" s="26"/>
      <c r="R7" s="4"/>
      <c r="S7" s="8"/>
      <c r="T7" s="9" t="s">
        <v>467</v>
      </c>
      <c r="U7" s="70">
        <f>IF(T7="Lisboa",1,IF(T7="Algarve",1,0))</f>
        <v>1</v>
      </c>
      <c r="V7" s="63">
        <v>101</v>
      </c>
      <c r="W7" s="223" t="s">
        <v>17</v>
      </c>
      <c r="X7" s="223"/>
      <c r="Y7" s="223"/>
      <c r="Z7" s="223"/>
      <c r="AA7" s="28">
        <f>SUMIF($N$7:$N$37,W7,$K$7:$K$37)</f>
        <v>0</v>
      </c>
      <c r="AB7" s="29" t="e">
        <f t="shared" ref="AB7:AB19" si="2">AA7/$AA$20</f>
        <v>#DIV/0!</v>
      </c>
      <c r="AC7" s="15"/>
      <c r="AD7" s="15"/>
      <c r="AE7" s="15"/>
      <c r="AF7" s="28">
        <f>AA7</f>
        <v>0</v>
      </c>
      <c r="AG7" s="29" t="e">
        <f>AF7/$AF$20</f>
        <v>#DIV/0!</v>
      </c>
      <c r="AH7" s="60"/>
      <c r="AI7" s="28">
        <f>AA7-AF7</f>
        <v>0</v>
      </c>
      <c r="AJ7" s="56"/>
      <c r="AK7" s="22" t="s">
        <v>51</v>
      </c>
      <c r="AL7" s="25" t="e">
        <f>AL8+AL9</f>
        <v>#DIV/0!</v>
      </c>
      <c r="AM7" s="25" t="e">
        <f t="shared" ref="AM7:AW7" si="3">AM8+AM9</f>
        <v>#DIV/0!</v>
      </c>
      <c r="AN7" s="25" t="e">
        <f t="shared" si="3"/>
        <v>#DIV/0!</v>
      </c>
      <c r="AO7" s="25" t="e">
        <f t="shared" si="3"/>
        <v>#DIV/0!</v>
      </c>
      <c r="AP7" s="25" t="e">
        <f t="shared" si="3"/>
        <v>#DIV/0!</v>
      </c>
      <c r="AQ7" s="25" t="e">
        <f t="shared" si="3"/>
        <v>#DIV/0!</v>
      </c>
      <c r="AR7" s="25" t="e">
        <f t="shared" si="3"/>
        <v>#DIV/0!</v>
      </c>
      <c r="AS7" s="25" t="e">
        <f t="shared" si="3"/>
        <v>#DIV/0!</v>
      </c>
      <c r="AT7" s="25" t="e">
        <f t="shared" si="3"/>
        <v>#DIV/0!</v>
      </c>
      <c r="AU7" s="25" t="e">
        <f t="shared" si="3"/>
        <v>#DIV/0!</v>
      </c>
      <c r="AV7" s="25" t="e">
        <f t="shared" si="3"/>
        <v>#DIV/0!</v>
      </c>
      <c r="AW7" s="25" t="e">
        <f t="shared" si="3"/>
        <v>#DIV/0!</v>
      </c>
      <c r="AX7" s="27" t="e">
        <f>AW7/$AW$10</f>
        <v>#DIV/0!</v>
      </c>
    </row>
    <row r="8" spans="2:50" ht="15" customHeight="1" x14ac:dyDescent="0.35">
      <c r="B8" s="218" t="s">
        <v>547</v>
      </c>
      <c r="C8" s="219"/>
      <c r="E8" s="12">
        <v>2</v>
      </c>
      <c r="F8" s="11">
        <v>2</v>
      </c>
      <c r="G8" s="155"/>
      <c r="H8" s="157"/>
      <c r="I8" s="158"/>
      <c r="J8" s="159"/>
      <c r="K8" s="159"/>
      <c r="L8" s="160">
        <f t="shared" si="1"/>
        <v>0</v>
      </c>
      <c r="M8" s="161" t="str">
        <f t="shared" ref="M8:M13" si="4">IF(L8=0,"NÃO APLICÁVEL","FUNDAMENTAR ALTERAÇÕES*")</f>
        <v>NÃO APLICÁVEL</v>
      </c>
      <c r="N8" s="163"/>
      <c r="O8" s="26"/>
      <c r="P8" s="10"/>
      <c r="Q8" s="7"/>
      <c r="R8" s="10"/>
      <c r="S8" s="8"/>
      <c r="T8" s="9"/>
      <c r="U8" s="70">
        <f t="shared" ref="U8:U36" si="5">IF(T8="Lisboa",1,IF(T8="Algarve",1,0))</f>
        <v>0</v>
      </c>
      <c r="V8" s="63">
        <v>102</v>
      </c>
      <c r="W8" s="223" t="s">
        <v>15</v>
      </c>
      <c r="X8" s="223"/>
      <c r="Y8" s="223"/>
      <c r="Z8" s="223"/>
      <c r="AA8" s="28">
        <f t="shared" ref="AA8:AA16" si="6">SUMIF($N$7:$N$37,W8,$K$7:$K$37)</f>
        <v>0</v>
      </c>
      <c r="AB8" s="29" t="e">
        <f t="shared" si="2"/>
        <v>#DIV/0!</v>
      </c>
      <c r="AC8" s="270">
        <v>0.2</v>
      </c>
      <c r="AD8" s="16"/>
      <c r="AE8" s="271" t="e">
        <f>IF((AB8+AB9)=0,0,AC8*(AF20-(AB8+AB9)))</f>
        <v>#DIV/0!</v>
      </c>
      <c r="AF8" s="28">
        <f>IF(AA8=0,0,IF((AA8+AA9)&gt;AE8,AA8*(AE8/(AA8+AA9)),AA8))</f>
        <v>0</v>
      </c>
      <c r="AG8" s="29" t="e">
        <f t="shared" ref="AG8:AG19" si="7">AF8/$AF$20</f>
        <v>#DIV/0!</v>
      </c>
      <c r="AH8" s="60"/>
      <c r="AI8" s="28">
        <f t="shared" ref="AI8:AI19" si="8">AA8-AF8</f>
        <v>0</v>
      </c>
      <c r="AJ8" s="56"/>
      <c r="AK8" s="30" t="s">
        <v>52</v>
      </c>
      <c r="AL8" s="21" t="e">
        <f t="shared" ref="AL8:AV8" si="9">IF($AL$3="Sim",AL12*0.33,0)*($AW$10/$AW$12)</f>
        <v>#DIV/0!</v>
      </c>
      <c r="AM8" s="21" t="e">
        <f t="shared" si="9"/>
        <v>#DIV/0!</v>
      </c>
      <c r="AN8" s="21" t="e">
        <f t="shared" si="9"/>
        <v>#DIV/0!</v>
      </c>
      <c r="AO8" s="21" t="e">
        <f t="shared" si="9"/>
        <v>#DIV/0!</v>
      </c>
      <c r="AP8" s="21" t="e">
        <f t="shared" si="9"/>
        <v>#DIV/0!</v>
      </c>
      <c r="AQ8" s="21" t="e">
        <f t="shared" si="9"/>
        <v>#DIV/0!</v>
      </c>
      <c r="AR8" s="21" t="e">
        <f t="shared" si="9"/>
        <v>#DIV/0!</v>
      </c>
      <c r="AS8" s="21" t="e">
        <f t="shared" si="9"/>
        <v>#DIV/0!</v>
      </c>
      <c r="AT8" s="21" t="e">
        <f t="shared" si="9"/>
        <v>#DIV/0!</v>
      </c>
      <c r="AU8" s="21" t="e">
        <f t="shared" si="9"/>
        <v>#DIV/0!</v>
      </c>
      <c r="AV8" s="21" t="e">
        <f t="shared" si="9"/>
        <v>#DIV/0!</v>
      </c>
      <c r="AW8" s="25" t="e">
        <f t="shared" ref="AW8:AW12" si="10">SUM(AL8:AV8)</f>
        <v>#DIV/0!</v>
      </c>
      <c r="AX8" s="27" t="e">
        <f>AW8/$AW$10</f>
        <v>#DIV/0!</v>
      </c>
    </row>
    <row r="9" spans="2:50" ht="15" customHeight="1" x14ac:dyDescent="0.35">
      <c r="B9" s="220"/>
      <c r="C9" s="219"/>
      <c r="E9" s="12">
        <v>3</v>
      </c>
      <c r="F9" s="11">
        <v>3</v>
      </c>
      <c r="G9" s="155"/>
      <c r="H9" s="157"/>
      <c r="I9" s="158"/>
      <c r="J9" s="159"/>
      <c r="K9" s="159"/>
      <c r="L9" s="160">
        <f t="shared" si="1"/>
        <v>0</v>
      </c>
      <c r="M9" s="161" t="str">
        <f t="shared" si="4"/>
        <v>NÃO APLICÁVEL</v>
      </c>
      <c r="N9" s="163"/>
      <c r="O9" s="26"/>
      <c r="P9" s="10"/>
      <c r="Q9" s="7"/>
      <c r="R9" s="10"/>
      <c r="S9" s="8"/>
      <c r="T9" s="9"/>
      <c r="U9" s="70">
        <f t="shared" si="5"/>
        <v>0</v>
      </c>
      <c r="V9" s="63">
        <v>103</v>
      </c>
      <c r="W9" s="223" t="s">
        <v>16</v>
      </c>
      <c r="X9" s="223"/>
      <c r="Y9" s="223"/>
      <c r="Z9" s="223"/>
      <c r="AA9" s="28">
        <f t="shared" si="6"/>
        <v>0</v>
      </c>
      <c r="AB9" s="29" t="e">
        <f t="shared" si="2"/>
        <v>#DIV/0!</v>
      </c>
      <c r="AC9" s="270"/>
      <c r="AD9" s="16"/>
      <c r="AE9" s="271"/>
      <c r="AF9" s="28">
        <f>IF(AA9=0,0,IF((AA8+AA9)&gt;AE8,AA9*(AE8/(AA8+AA9)),AA9))</f>
        <v>0</v>
      </c>
      <c r="AG9" s="29" t="e">
        <f t="shared" si="7"/>
        <v>#DIV/0!</v>
      </c>
      <c r="AH9" s="60"/>
      <c r="AI9" s="28">
        <f t="shared" si="8"/>
        <v>0</v>
      </c>
      <c r="AJ9" s="56"/>
      <c r="AK9" s="23" t="s">
        <v>122</v>
      </c>
      <c r="AL9" s="21" t="e">
        <f t="shared" ref="AL9:AV9" si="11">IF($AL$3="Sim",AL12*0.1005,AL12*0.15)*($AW$10/$AW$12)</f>
        <v>#DIV/0!</v>
      </c>
      <c r="AM9" s="21" t="e">
        <f t="shared" si="11"/>
        <v>#DIV/0!</v>
      </c>
      <c r="AN9" s="21" t="e">
        <f t="shared" si="11"/>
        <v>#DIV/0!</v>
      </c>
      <c r="AO9" s="21" t="e">
        <f t="shared" si="11"/>
        <v>#DIV/0!</v>
      </c>
      <c r="AP9" s="21" t="e">
        <f t="shared" si="11"/>
        <v>#DIV/0!</v>
      </c>
      <c r="AQ9" s="21" t="e">
        <f t="shared" si="11"/>
        <v>#DIV/0!</v>
      </c>
      <c r="AR9" s="21" t="e">
        <f t="shared" si="11"/>
        <v>#DIV/0!</v>
      </c>
      <c r="AS9" s="21" t="e">
        <f t="shared" si="11"/>
        <v>#DIV/0!</v>
      </c>
      <c r="AT9" s="21" t="e">
        <f t="shared" si="11"/>
        <v>#DIV/0!</v>
      </c>
      <c r="AU9" s="21" t="e">
        <f t="shared" si="11"/>
        <v>#DIV/0!</v>
      </c>
      <c r="AV9" s="21" t="e">
        <f t="shared" si="11"/>
        <v>#DIV/0!</v>
      </c>
      <c r="AW9" s="25" t="e">
        <f t="shared" si="10"/>
        <v>#DIV/0!</v>
      </c>
      <c r="AX9" s="27" t="e">
        <f>AW9/$AW$10</f>
        <v>#DIV/0!</v>
      </c>
    </row>
    <row r="10" spans="2:50" ht="15" customHeight="1" x14ac:dyDescent="0.35">
      <c r="B10" s="221"/>
      <c r="C10" s="222"/>
      <c r="E10" s="12">
        <v>4</v>
      </c>
      <c r="F10" s="11">
        <v>4</v>
      </c>
      <c r="G10" s="155"/>
      <c r="H10" s="157"/>
      <c r="I10" s="158"/>
      <c r="J10" s="159"/>
      <c r="K10" s="159"/>
      <c r="L10" s="160">
        <f t="shared" si="1"/>
        <v>0</v>
      </c>
      <c r="M10" s="161" t="str">
        <f t="shared" si="4"/>
        <v>NÃO APLICÁVEL</v>
      </c>
      <c r="N10" s="163"/>
      <c r="O10" s="26"/>
      <c r="P10" s="10"/>
      <c r="Q10" s="7"/>
      <c r="R10" s="10"/>
      <c r="S10" s="8"/>
      <c r="T10" s="9"/>
      <c r="U10" s="70">
        <f t="shared" si="5"/>
        <v>0</v>
      </c>
      <c r="V10" s="63">
        <v>104</v>
      </c>
      <c r="W10" s="223" t="s">
        <v>22</v>
      </c>
      <c r="X10" s="223"/>
      <c r="Y10" s="223"/>
      <c r="Z10" s="223"/>
      <c r="AA10" s="28">
        <f t="shared" si="6"/>
        <v>0</v>
      </c>
      <c r="AB10" s="29" t="e">
        <f t="shared" si="2"/>
        <v>#DIV/0!</v>
      </c>
      <c r="AC10" s="18">
        <v>0</v>
      </c>
      <c r="AD10" s="28"/>
      <c r="AE10" s="28" t="e">
        <f>IF(AB10=0,0,AC10*(AF20-AF10))</f>
        <v>#DIV/0!</v>
      </c>
      <c r="AF10" s="28">
        <f>IF(AA10=0,0,IF(AA10&gt;AE10,AE10,AA10))</f>
        <v>0</v>
      </c>
      <c r="AG10" s="29" t="e">
        <f t="shared" si="7"/>
        <v>#DIV/0!</v>
      </c>
      <c r="AH10" s="60"/>
      <c r="AI10" s="28">
        <f t="shared" si="8"/>
        <v>0</v>
      </c>
      <c r="AJ10" s="56"/>
      <c r="AK10" s="24" t="s">
        <v>53</v>
      </c>
      <c r="AL10" s="25" t="e">
        <f t="shared" ref="AL10:AV10" si="12">AL7+AL6</f>
        <v>#DIV/0!</v>
      </c>
      <c r="AM10" s="25" t="e">
        <f t="shared" si="12"/>
        <v>#DIV/0!</v>
      </c>
      <c r="AN10" s="25" t="e">
        <f t="shared" si="12"/>
        <v>#DIV/0!</v>
      </c>
      <c r="AO10" s="25" t="e">
        <f t="shared" si="12"/>
        <v>#DIV/0!</v>
      </c>
      <c r="AP10" s="25" t="e">
        <f t="shared" si="12"/>
        <v>#DIV/0!</v>
      </c>
      <c r="AQ10" s="25" t="e">
        <f t="shared" si="12"/>
        <v>#DIV/0!</v>
      </c>
      <c r="AR10" s="25" t="e">
        <f t="shared" si="12"/>
        <v>#DIV/0!</v>
      </c>
      <c r="AS10" s="25" t="e">
        <f t="shared" si="12"/>
        <v>#DIV/0!</v>
      </c>
      <c r="AT10" s="25" t="e">
        <f t="shared" si="12"/>
        <v>#DIV/0!</v>
      </c>
      <c r="AU10" s="25" t="e">
        <f t="shared" si="12"/>
        <v>#DIV/0!</v>
      </c>
      <c r="AV10" s="25" t="e">
        <f t="shared" si="12"/>
        <v>#DIV/0!</v>
      </c>
      <c r="AW10" s="25">
        <f>AF20</f>
        <v>0</v>
      </c>
      <c r="AX10" s="27">
        <v>1</v>
      </c>
    </row>
    <row r="11" spans="2:50" x14ac:dyDescent="0.35">
      <c r="B11" s="232" t="s">
        <v>56</v>
      </c>
      <c r="C11" s="233"/>
      <c r="E11" s="12">
        <v>5</v>
      </c>
      <c r="F11" s="11">
        <v>5</v>
      </c>
      <c r="G11" s="155"/>
      <c r="H11" s="157"/>
      <c r="I11" s="158"/>
      <c r="J11" s="159"/>
      <c r="K11" s="159"/>
      <c r="L11" s="160">
        <f t="shared" si="1"/>
        <v>0</v>
      </c>
      <c r="M11" s="161" t="str">
        <f t="shared" si="4"/>
        <v>NÃO APLICÁVEL</v>
      </c>
      <c r="N11" s="163"/>
      <c r="O11" s="26"/>
      <c r="P11" s="10"/>
      <c r="Q11" s="7"/>
      <c r="R11" s="10"/>
      <c r="S11" s="8"/>
      <c r="T11" s="9"/>
      <c r="U11" s="70">
        <f t="shared" si="5"/>
        <v>0</v>
      </c>
      <c r="V11" s="63">
        <v>105</v>
      </c>
      <c r="W11" s="223" t="s">
        <v>551</v>
      </c>
      <c r="X11" s="223"/>
      <c r="Y11" s="223"/>
      <c r="Z11" s="223"/>
      <c r="AA11" s="28">
        <f t="shared" si="6"/>
        <v>0</v>
      </c>
      <c r="AB11" s="29" t="e">
        <f t="shared" si="2"/>
        <v>#DIV/0!</v>
      </c>
      <c r="AC11" s="18">
        <v>0</v>
      </c>
      <c r="AD11" s="28"/>
      <c r="AE11" s="28" t="e">
        <f>IF(AB11=0,0,AC11*(AF20-AF11))</f>
        <v>#DIV/0!</v>
      </c>
      <c r="AF11" s="28">
        <f>IF(AA11=0,0,IF(AA11&gt;AE11,AE11,AA11))</f>
        <v>0</v>
      </c>
      <c r="AG11" s="29" t="e">
        <f t="shared" si="7"/>
        <v>#DIV/0!</v>
      </c>
      <c r="AH11" s="60"/>
      <c r="AI11" s="28">
        <f t="shared" si="8"/>
        <v>0</v>
      </c>
      <c r="AJ11" s="56"/>
      <c r="AK11" s="24" t="s">
        <v>54</v>
      </c>
      <c r="AL11" s="25">
        <v>0</v>
      </c>
      <c r="AM11" s="25">
        <v>0</v>
      </c>
      <c r="AN11" s="25"/>
      <c r="AO11" s="25"/>
      <c r="AP11" s="25"/>
      <c r="AQ11" s="25"/>
      <c r="AR11" s="25"/>
      <c r="AS11" s="25">
        <v>0</v>
      </c>
      <c r="AT11" s="25">
        <v>0</v>
      </c>
      <c r="AU11" s="25">
        <v>0</v>
      </c>
      <c r="AV11" s="25">
        <v>0</v>
      </c>
      <c r="AW11" s="25">
        <f t="shared" si="10"/>
        <v>0</v>
      </c>
      <c r="AX11" s="27"/>
    </row>
    <row r="12" spans="2:50" x14ac:dyDescent="0.35">
      <c r="B12" s="234"/>
      <c r="C12" s="235"/>
      <c r="E12" s="12">
        <v>6</v>
      </c>
      <c r="F12" s="11">
        <v>6</v>
      </c>
      <c r="G12" s="155"/>
      <c r="H12" s="157"/>
      <c r="I12" s="158"/>
      <c r="J12" s="159"/>
      <c r="K12" s="159"/>
      <c r="L12" s="160">
        <f t="shared" si="1"/>
        <v>0</v>
      </c>
      <c r="M12" s="161" t="str">
        <f t="shared" si="4"/>
        <v>NÃO APLICÁVEL</v>
      </c>
      <c r="N12" s="163"/>
      <c r="O12" s="26"/>
      <c r="P12" s="10"/>
      <c r="Q12" s="7"/>
      <c r="R12" s="10"/>
      <c r="S12" s="8"/>
      <c r="T12" s="9"/>
      <c r="U12" s="70">
        <f t="shared" si="5"/>
        <v>0</v>
      </c>
      <c r="V12" s="63">
        <v>106</v>
      </c>
      <c r="W12" s="223" t="s">
        <v>25</v>
      </c>
      <c r="X12" s="223"/>
      <c r="Y12" s="223"/>
      <c r="Z12" s="223"/>
      <c r="AA12" s="28">
        <f t="shared" si="6"/>
        <v>0</v>
      </c>
      <c r="AB12" s="29" t="e">
        <f t="shared" si="2"/>
        <v>#DIV/0!</v>
      </c>
      <c r="AC12" s="16"/>
      <c r="AD12" s="16"/>
      <c r="AE12" s="16"/>
      <c r="AF12" s="28">
        <f>AA12</f>
        <v>0</v>
      </c>
      <c r="AG12" s="29" t="e">
        <f t="shared" si="7"/>
        <v>#DIV/0!</v>
      </c>
      <c r="AH12" s="60"/>
      <c r="AI12" s="28">
        <f t="shared" si="8"/>
        <v>0</v>
      </c>
      <c r="AJ12" s="56"/>
      <c r="AK12" s="24" t="s">
        <v>55</v>
      </c>
      <c r="AL12" s="25">
        <f t="shared" ref="AL12:AV12" si="13">SUMIF($I$7:$I$37,AL5,$K$7:$K$37)</f>
        <v>0</v>
      </c>
      <c r="AM12" s="25">
        <f t="shared" si="13"/>
        <v>0</v>
      </c>
      <c r="AN12" s="25">
        <f t="shared" si="13"/>
        <v>0</v>
      </c>
      <c r="AO12" s="25">
        <f t="shared" si="13"/>
        <v>0</v>
      </c>
      <c r="AP12" s="25">
        <f t="shared" si="13"/>
        <v>0</v>
      </c>
      <c r="AQ12" s="25">
        <f t="shared" si="13"/>
        <v>0</v>
      </c>
      <c r="AR12" s="25">
        <f t="shared" si="13"/>
        <v>0</v>
      </c>
      <c r="AS12" s="25">
        <f t="shared" si="13"/>
        <v>0</v>
      </c>
      <c r="AT12" s="25">
        <f t="shared" si="13"/>
        <v>0</v>
      </c>
      <c r="AU12" s="25">
        <f t="shared" si="13"/>
        <v>0</v>
      </c>
      <c r="AV12" s="25">
        <f t="shared" si="13"/>
        <v>0</v>
      </c>
      <c r="AW12" s="25">
        <f t="shared" si="10"/>
        <v>0</v>
      </c>
      <c r="AX12" s="27"/>
    </row>
    <row r="13" spans="2:50" ht="15" customHeight="1" x14ac:dyDescent="0.35">
      <c r="B13" s="72" t="s">
        <v>29</v>
      </c>
      <c r="C13" s="73">
        <f>AA14-AF14</f>
        <v>0</v>
      </c>
      <c r="E13" s="12">
        <v>7</v>
      </c>
      <c r="F13" s="11">
        <v>7</v>
      </c>
      <c r="G13" s="155"/>
      <c r="H13" s="157"/>
      <c r="I13" s="158"/>
      <c r="J13" s="159"/>
      <c r="K13" s="159"/>
      <c r="L13" s="160">
        <f t="shared" si="1"/>
        <v>0</v>
      </c>
      <c r="M13" s="161" t="str">
        <f t="shared" si="4"/>
        <v>NÃO APLICÁVEL</v>
      </c>
      <c r="N13" s="163"/>
      <c r="O13" s="26"/>
      <c r="P13" s="10"/>
      <c r="Q13" s="7"/>
      <c r="R13" s="10"/>
      <c r="S13" s="8"/>
      <c r="T13" s="9"/>
      <c r="U13" s="70">
        <f t="shared" si="5"/>
        <v>0</v>
      </c>
      <c r="V13" s="63">
        <v>107</v>
      </c>
      <c r="W13" s="223" t="s">
        <v>27</v>
      </c>
      <c r="X13" s="223"/>
      <c r="Y13" s="223"/>
      <c r="Z13" s="223"/>
      <c r="AA13" s="28">
        <f t="shared" si="6"/>
        <v>0</v>
      </c>
      <c r="AB13" s="29" t="e">
        <f t="shared" si="2"/>
        <v>#DIV/0!</v>
      </c>
      <c r="AC13" s="16"/>
      <c r="AD13" s="16"/>
      <c r="AE13" s="16"/>
      <c r="AF13" s="28">
        <f>AA13</f>
        <v>0</v>
      </c>
      <c r="AG13" s="29" t="e">
        <f t="shared" si="7"/>
        <v>#DIV/0!</v>
      </c>
      <c r="AH13" s="60"/>
      <c r="AI13" s="28">
        <f t="shared" si="8"/>
        <v>0</v>
      </c>
      <c r="AJ13" s="56"/>
    </row>
    <row r="14" spans="2:50" x14ac:dyDescent="0.35">
      <c r="B14" s="72"/>
      <c r="C14" s="73"/>
      <c r="E14" s="12">
        <v>8</v>
      </c>
      <c r="F14" s="11">
        <v>8</v>
      </c>
      <c r="G14" s="5"/>
      <c r="H14" s="48"/>
      <c r="I14" s="57"/>
      <c r="J14" s="6"/>
      <c r="K14" s="6"/>
      <c r="L14" s="68">
        <f t="shared" ref="L14:L36" si="14">K14-J14</f>
        <v>0</v>
      </c>
      <c r="M14" s="52" t="str">
        <f t="shared" ref="M14:M36" si="15">IF(L14=0,"NÃO APLICÁVEL","FUNDAMENTAR ALTERAÇÕES*")</f>
        <v>NÃO APLICÁVEL</v>
      </c>
      <c r="N14" s="26"/>
      <c r="O14" s="26"/>
      <c r="P14" s="10"/>
      <c r="Q14" s="7"/>
      <c r="R14" s="10"/>
      <c r="S14" s="8"/>
      <c r="T14" s="9"/>
      <c r="U14" s="70">
        <f t="shared" si="5"/>
        <v>0</v>
      </c>
      <c r="V14" s="63">
        <v>108</v>
      </c>
      <c r="W14" s="223" t="s">
        <v>29</v>
      </c>
      <c r="X14" s="223"/>
      <c r="Y14" s="223"/>
      <c r="Z14" s="223"/>
      <c r="AA14" s="28">
        <f t="shared" si="6"/>
        <v>0</v>
      </c>
      <c r="AB14" s="29" t="e">
        <f t="shared" si="2"/>
        <v>#DIV/0!</v>
      </c>
      <c r="AC14" s="18">
        <v>0.15</v>
      </c>
      <c r="AD14" s="28"/>
      <c r="AE14" s="28" t="e">
        <f>IF(AB14=0,0,AC14*(AF20-AF14))</f>
        <v>#DIV/0!</v>
      </c>
      <c r="AF14" s="61">
        <f>IF(AA14=0,0,IF(AA14&gt;AE14,AE14,AA14))</f>
        <v>0</v>
      </c>
      <c r="AG14" s="29" t="e">
        <f t="shared" si="7"/>
        <v>#DIV/0!</v>
      </c>
      <c r="AH14" s="60" t="e">
        <f>AF14/(AF20-AF14)</f>
        <v>#DIV/0!</v>
      </c>
      <c r="AI14" s="28">
        <f t="shared" si="8"/>
        <v>0</v>
      </c>
      <c r="AJ14" s="56"/>
    </row>
    <row r="15" spans="2:50" x14ac:dyDescent="0.35">
      <c r="B15" s="166" t="s">
        <v>550</v>
      </c>
      <c r="C15" s="167">
        <f>(AA8+AA9)-(AF8+AF9)</f>
        <v>0</v>
      </c>
      <c r="E15" s="12">
        <v>9</v>
      </c>
      <c r="F15" s="11">
        <v>9</v>
      </c>
      <c r="G15" s="5"/>
      <c r="H15" s="48"/>
      <c r="I15" s="57">
        <f t="shared" ref="I15:I36" si="16">YEAR(H15)</f>
        <v>1900</v>
      </c>
      <c r="J15" s="6"/>
      <c r="K15" s="6"/>
      <c r="L15" s="68">
        <f t="shared" si="14"/>
        <v>0</v>
      </c>
      <c r="M15" s="52" t="str">
        <f t="shared" si="15"/>
        <v>NÃO APLICÁVEL</v>
      </c>
      <c r="N15" s="26"/>
      <c r="O15" s="26"/>
      <c r="P15" s="10"/>
      <c r="Q15" s="7"/>
      <c r="R15" s="10"/>
      <c r="S15" s="8"/>
      <c r="T15" s="9"/>
      <c r="U15" s="70">
        <f t="shared" si="5"/>
        <v>0</v>
      </c>
      <c r="V15" s="63">
        <v>109</v>
      </c>
      <c r="W15" s="223" t="s">
        <v>31</v>
      </c>
      <c r="X15" s="223"/>
      <c r="Y15" s="223"/>
      <c r="Z15" s="223"/>
      <c r="AA15" s="28">
        <f t="shared" si="6"/>
        <v>0</v>
      </c>
      <c r="AB15" s="29" t="e">
        <f t="shared" si="2"/>
        <v>#DIV/0!</v>
      </c>
      <c r="AC15" s="18">
        <v>0.2</v>
      </c>
      <c r="AD15" s="28"/>
      <c r="AE15" s="28" t="e">
        <f>IF(AB15=0,0,AC15*(AF20-AF15))</f>
        <v>#DIV/0!</v>
      </c>
      <c r="AF15" s="61">
        <f>IF(AA15=0,0,IF(AA15&gt;AE15,AE15,AA15))</f>
        <v>0</v>
      </c>
      <c r="AG15" s="29" t="e">
        <f t="shared" si="7"/>
        <v>#DIV/0!</v>
      </c>
      <c r="AH15" s="60" t="e">
        <f>AF15/(AF20-AF15)</f>
        <v>#DIV/0!</v>
      </c>
      <c r="AI15" s="28">
        <f t="shared" si="8"/>
        <v>0</v>
      </c>
      <c r="AJ15" s="56"/>
    </row>
    <row r="16" spans="2:50" ht="15" customHeight="1" x14ac:dyDescent="0.35">
      <c r="B16" s="166"/>
      <c r="C16" s="167"/>
      <c r="D16" s="33"/>
      <c r="E16" s="12">
        <v>10</v>
      </c>
      <c r="F16" s="11">
        <v>10</v>
      </c>
      <c r="G16" s="5"/>
      <c r="H16" s="48"/>
      <c r="I16" s="57">
        <f t="shared" si="16"/>
        <v>1900</v>
      </c>
      <c r="J16" s="6"/>
      <c r="K16" s="6"/>
      <c r="L16" s="68">
        <f t="shared" si="14"/>
        <v>0</v>
      </c>
      <c r="M16" s="52" t="str">
        <f t="shared" si="15"/>
        <v>NÃO APLICÁVEL</v>
      </c>
      <c r="N16" s="26"/>
      <c r="O16" s="26"/>
      <c r="P16" s="10"/>
      <c r="Q16" s="7"/>
      <c r="R16" s="10"/>
      <c r="S16" s="8"/>
      <c r="T16" s="9"/>
      <c r="U16" s="70">
        <f t="shared" si="5"/>
        <v>0</v>
      </c>
      <c r="V16" s="63">
        <v>110</v>
      </c>
      <c r="W16" s="224" t="s">
        <v>115</v>
      </c>
      <c r="X16" s="225"/>
      <c r="Y16" s="225"/>
      <c r="Z16" s="226"/>
      <c r="AA16" s="28">
        <f t="shared" si="6"/>
        <v>0</v>
      </c>
      <c r="AB16" s="29" t="e">
        <f t="shared" si="2"/>
        <v>#DIV/0!</v>
      </c>
      <c r="AC16" s="18">
        <v>0</v>
      </c>
      <c r="AD16" s="28"/>
      <c r="AE16" s="28" t="e">
        <f>IF(AB16=0,0,AC16*(AF20-AF16))</f>
        <v>#DIV/0!</v>
      </c>
      <c r="AF16" s="61">
        <f>IF(AA16=0,0,IF(AA16&gt;AE16,AE16,AA16))</f>
        <v>0</v>
      </c>
      <c r="AG16" s="29" t="e">
        <f t="shared" si="7"/>
        <v>#DIV/0!</v>
      </c>
      <c r="AH16" s="60" t="e">
        <f>AF16/(AF20-AF16)</f>
        <v>#DIV/0!</v>
      </c>
      <c r="AI16" s="28">
        <f t="shared" si="8"/>
        <v>0</v>
      </c>
      <c r="AJ16" s="56"/>
    </row>
    <row r="17" spans="2:36" x14ac:dyDescent="0.35">
      <c r="B17" s="166" t="s">
        <v>550</v>
      </c>
      <c r="C17" s="167">
        <f>(AA10+AA11)-(AF10+AF11)</f>
        <v>0</v>
      </c>
      <c r="D17" s="33"/>
      <c r="E17" s="12">
        <v>11</v>
      </c>
      <c r="F17" s="11">
        <v>11</v>
      </c>
      <c r="G17" s="5"/>
      <c r="H17" s="48"/>
      <c r="I17" s="57">
        <f t="shared" si="16"/>
        <v>1900</v>
      </c>
      <c r="J17" s="6"/>
      <c r="K17" s="6"/>
      <c r="L17" s="68">
        <f t="shared" si="14"/>
        <v>0</v>
      </c>
      <c r="M17" s="52" t="str">
        <f t="shared" si="15"/>
        <v>NÃO APLICÁVEL</v>
      </c>
      <c r="N17" s="26"/>
      <c r="O17" s="26"/>
      <c r="P17" s="10"/>
      <c r="Q17" s="7"/>
      <c r="R17" s="10"/>
      <c r="S17" s="8"/>
      <c r="T17" s="9"/>
      <c r="U17" s="70">
        <f t="shared" si="5"/>
        <v>0</v>
      </c>
      <c r="V17" s="63">
        <v>111</v>
      </c>
      <c r="W17" s="223" t="s">
        <v>33</v>
      </c>
      <c r="X17" s="223"/>
      <c r="Y17" s="223"/>
      <c r="Z17" s="223"/>
      <c r="AA17" s="28">
        <f>SUMIF($N$7:$N$37,W17,$K$7:$K$37)</f>
        <v>0</v>
      </c>
      <c r="AB17" s="29" t="e">
        <f t="shared" si="2"/>
        <v>#DIV/0!</v>
      </c>
      <c r="AC17" s="58"/>
      <c r="AD17" s="16"/>
      <c r="AE17" s="28"/>
      <c r="AF17" s="28"/>
      <c r="AG17" s="29" t="e">
        <f t="shared" si="7"/>
        <v>#DIV/0!</v>
      </c>
      <c r="AH17" s="60"/>
      <c r="AI17" s="28">
        <f t="shared" si="8"/>
        <v>0</v>
      </c>
      <c r="AJ17" s="56"/>
    </row>
    <row r="18" spans="2:36" x14ac:dyDescent="0.35">
      <c r="B18" s="166"/>
      <c r="C18" s="167"/>
      <c r="D18" s="33"/>
      <c r="E18" s="12">
        <v>12</v>
      </c>
      <c r="F18" s="11">
        <v>12</v>
      </c>
      <c r="G18" s="5"/>
      <c r="H18" s="48"/>
      <c r="I18" s="57">
        <f t="shared" si="16"/>
        <v>1900</v>
      </c>
      <c r="J18" s="6"/>
      <c r="K18" s="6"/>
      <c r="L18" s="68">
        <f t="shared" si="14"/>
        <v>0</v>
      </c>
      <c r="M18" s="52" t="str">
        <f t="shared" si="15"/>
        <v>NÃO APLICÁVEL</v>
      </c>
      <c r="N18" s="26"/>
      <c r="O18" s="26"/>
      <c r="P18" s="10"/>
      <c r="Q18" s="7"/>
      <c r="R18" s="10"/>
      <c r="S18" s="8"/>
      <c r="T18" s="9"/>
      <c r="U18" s="70">
        <f t="shared" si="5"/>
        <v>0</v>
      </c>
      <c r="V18" s="63">
        <v>112</v>
      </c>
      <c r="W18" s="32" t="s">
        <v>34</v>
      </c>
      <c r="X18" s="32"/>
      <c r="Y18" s="32"/>
      <c r="Z18" s="32"/>
      <c r="AA18" s="28">
        <f>SUMIF($N$7:$N$37,W18,$K$7:$K$37)</f>
        <v>0</v>
      </c>
      <c r="AB18" s="29" t="e">
        <f t="shared" si="2"/>
        <v>#DIV/0!</v>
      </c>
      <c r="AC18" s="16"/>
      <c r="AD18" s="16"/>
      <c r="AE18" s="16"/>
      <c r="AF18" s="28"/>
      <c r="AG18" s="29" t="e">
        <f t="shared" si="7"/>
        <v>#DIV/0!</v>
      </c>
      <c r="AH18" s="60"/>
      <c r="AI18" s="28">
        <f t="shared" si="8"/>
        <v>0</v>
      </c>
      <c r="AJ18" s="56"/>
    </row>
    <row r="19" spans="2:36" ht="15" customHeight="1" x14ac:dyDescent="0.35">
      <c r="B19" s="72" t="s">
        <v>57</v>
      </c>
      <c r="C19" s="74">
        <f>AA15-AF15</f>
        <v>0</v>
      </c>
      <c r="D19" s="33"/>
      <c r="E19" s="12">
        <v>13</v>
      </c>
      <c r="F19" s="11">
        <v>13</v>
      </c>
      <c r="G19" s="5"/>
      <c r="H19" s="48"/>
      <c r="I19" s="57">
        <f t="shared" si="16"/>
        <v>1900</v>
      </c>
      <c r="J19" s="6"/>
      <c r="K19" s="6"/>
      <c r="L19" s="68">
        <f t="shared" si="14"/>
        <v>0</v>
      </c>
      <c r="M19" s="52" t="str">
        <f t="shared" si="15"/>
        <v>NÃO APLICÁVEL</v>
      </c>
      <c r="N19" s="26"/>
      <c r="O19" s="26"/>
      <c r="P19" s="10"/>
      <c r="Q19" s="7"/>
      <c r="R19" s="10"/>
      <c r="S19" s="8"/>
      <c r="T19" s="9"/>
      <c r="U19" s="70">
        <f t="shared" si="5"/>
        <v>0</v>
      </c>
      <c r="V19" s="63">
        <v>199</v>
      </c>
      <c r="W19" s="224" t="s">
        <v>36</v>
      </c>
      <c r="X19" s="225"/>
      <c r="Y19" s="225"/>
      <c r="Z19" s="226"/>
      <c r="AA19" s="28">
        <f>SUMIF($N$7:$N$37,W19,$K$7:$K$37)</f>
        <v>0</v>
      </c>
      <c r="AB19" s="29" t="e">
        <f t="shared" si="2"/>
        <v>#DIV/0!</v>
      </c>
      <c r="AC19" s="17"/>
      <c r="AD19" s="17"/>
      <c r="AE19" s="17"/>
      <c r="AF19" s="28">
        <v>0</v>
      </c>
      <c r="AG19" s="29" t="e">
        <f t="shared" si="7"/>
        <v>#DIV/0!</v>
      </c>
      <c r="AH19" s="60"/>
      <c r="AI19" s="28">
        <f t="shared" si="8"/>
        <v>0</v>
      </c>
      <c r="AJ19" s="56"/>
    </row>
    <row r="20" spans="2:36" x14ac:dyDescent="0.35">
      <c r="B20" s="72"/>
      <c r="C20" s="73"/>
      <c r="D20" s="33"/>
      <c r="E20" s="12">
        <v>14</v>
      </c>
      <c r="F20" s="11">
        <v>14</v>
      </c>
      <c r="G20" s="5"/>
      <c r="H20" s="48"/>
      <c r="I20" s="57">
        <f t="shared" si="16"/>
        <v>1900</v>
      </c>
      <c r="J20" s="6"/>
      <c r="K20" s="6"/>
      <c r="L20" s="68">
        <f t="shared" si="14"/>
        <v>0</v>
      </c>
      <c r="M20" s="52" t="str">
        <f t="shared" si="15"/>
        <v>NÃO APLICÁVEL</v>
      </c>
      <c r="N20" s="26"/>
      <c r="O20" s="26"/>
      <c r="P20" s="10"/>
      <c r="Q20" s="7"/>
      <c r="R20" s="10"/>
      <c r="S20" s="8"/>
      <c r="T20" s="9"/>
      <c r="U20" s="70">
        <f t="shared" si="5"/>
        <v>0</v>
      </c>
      <c r="V20" s="227" t="s">
        <v>46</v>
      </c>
      <c r="W20" s="228"/>
      <c r="X20" s="228"/>
      <c r="Y20" s="228"/>
      <c r="Z20" s="229"/>
      <c r="AA20" s="19">
        <f>SUM(AA7:AA19)</f>
        <v>0</v>
      </c>
      <c r="AB20" s="20">
        <v>0.99999999999999978</v>
      </c>
      <c r="AC20" s="20"/>
      <c r="AD20" s="20"/>
      <c r="AE20" s="20"/>
      <c r="AF20" s="19">
        <f>SUM(AF7:AF19)</f>
        <v>0</v>
      </c>
      <c r="AG20" s="20">
        <v>0.99999999999999989</v>
      </c>
      <c r="AH20" s="19"/>
      <c r="AI20" s="19">
        <f>SUM(AI7:AI19)</f>
        <v>0</v>
      </c>
    </row>
    <row r="21" spans="2:36" ht="15" thickBot="1" x14ac:dyDescent="0.4">
      <c r="B21" s="72" t="s">
        <v>115</v>
      </c>
      <c r="C21" s="73">
        <f>AA16-AF16</f>
        <v>0</v>
      </c>
      <c r="E21" s="12">
        <v>15</v>
      </c>
      <c r="F21" s="11">
        <v>15</v>
      </c>
      <c r="G21" s="5"/>
      <c r="H21" s="48"/>
      <c r="I21" s="57">
        <f t="shared" si="16"/>
        <v>1900</v>
      </c>
      <c r="J21" s="6"/>
      <c r="K21" s="6"/>
      <c r="L21" s="68">
        <f t="shared" si="14"/>
        <v>0</v>
      </c>
      <c r="M21" s="52" t="str">
        <f t="shared" si="15"/>
        <v>NÃO APLICÁVEL</v>
      </c>
      <c r="N21" s="26"/>
      <c r="O21" s="26"/>
      <c r="P21" s="10"/>
      <c r="Q21" s="7"/>
      <c r="R21" s="10"/>
      <c r="S21" s="8"/>
      <c r="T21" s="9"/>
      <c r="U21" s="70">
        <f t="shared" si="5"/>
        <v>0</v>
      </c>
    </row>
    <row r="22" spans="2:36" ht="15" customHeight="1" thickTop="1" x14ac:dyDescent="0.35">
      <c r="B22" s="75"/>
      <c r="C22" s="76"/>
      <c r="E22" s="12">
        <v>16</v>
      </c>
      <c r="F22" s="11">
        <v>16</v>
      </c>
      <c r="G22" s="5"/>
      <c r="H22" s="48"/>
      <c r="I22" s="57">
        <f t="shared" si="16"/>
        <v>1900</v>
      </c>
      <c r="J22" s="6"/>
      <c r="K22" s="6"/>
      <c r="L22" s="68">
        <f t="shared" si="14"/>
        <v>0</v>
      </c>
      <c r="M22" s="52" t="str">
        <f t="shared" si="15"/>
        <v>NÃO APLICÁVEL</v>
      </c>
      <c r="N22" s="26"/>
      <c r="O22" s="26"/>
      <c r="P22" s="10"/>
      <c r="Q22" s="7"/>
      <c r="R22" s="10"/>
      <c r="S22" s="8"/>
      <c r="T22" s="9"/>
      <c r="U22" s="70">
        <f t="shared" si="5"/>
        <v>0</v>
      </c>
      <c r="W22" s="272" t="s">
        <v>481</v>
      </c>
      <c r="X22" s="273"/>
      <c r="Y22" s="273"/>
      <c r="Z22" s="274"/>
      <c r="AA22" s="278" t="s">
        <v>479</v>
      </c>
      <c r="AB22" s="262" t="s">
        <v>549</v>
      </c>
    </row>
    <row r="23" spans="2:36" x14ac:dyDescent="0.35">
      <c r="B23" s="218" t="s">
        <v>548</v>
      </c>
      <c r="C23" s="219"/>
      <c r="E23" s="12">
        <v>17</v>
      </c>
      <c r="F23" s="11">
        <v>17</v>
      </c>
      <c r="G23" s="5"/>
      <c r="H23" s="48"/>
      <c r="I23" s="57">
        <f t="shared" si="16"/>
        <v>1900</v>
      </c>
      <c r="J23" s="6"/>
      <c r="K23" s="6"/>
      <c r="L23" s="68">
        <f t="shared" si="14"/>
        <v>0</v>
      </c>
      <c r="M23" s="52" t="str">
        <f t="shared" si="15"/>
        <v>NÃO APLICÁVEL</v>
      </c>
      <c r="N23" s="26"/>
      <c r="O23" s="26"/>
      <c r="P23" s="10"/>
      <c r="Q23" s="7"/>
      <c r="R23" s="10"/>
      <c r="S23" s="8"/>
      <c r="T23" s="9"/>
      <c r="U23" s="70">
        <f t="shared" si="5"/>
        <v>0</v>
      </c>
      <c r="W23" s="275" t="s">
        <v>478</v>
      </c>
      <c r="X23" s="276"/>
      <c r="Y23" s="276"/>
      <c r="Z23" s="277"/>
      <c r="AA23" s="279"/>
      <c r="AB23" s="263"/>
    </row>
    <row r="24" spans="2:36" x14ac:dyDescent="0.35">
      <c r="B24" s="220"/>
      <c r="C24" s="219"/>
      <c r="E24" s="12">
        <v>18</v>
      </c>
      <c r="F24" s="11">
        <v>18</v>
      </c>
      <c r="G24" s="5"/>
      <c r="H24" s="48"/>
      <c r="I24" s="57">
        <f t="shared" si="16"/>
        <v>1900</v>
      </c>
      <c r="J24" s="6"/>
      <c r="K24" s="6"/>
      <c r="L24" s="68">
        <f t="shared" si="14"/>
        <v>0</v>
      </c>
      <c r="M24" s="52" t="str">
        <f t="shared" si="15"/>
        <v>NÃO APLICÁVEL</v>
      </c>
      <c r="N24" s="26"/>
      <c r="O24" s="26"/>
      <c r="P24" s="10"/>
      <c r="Q24" s="7"/>
      <c r="R24" s="10"/>
      <c r="S24" s="8"/>
      <c r="T24" s="9"/>
      <c r="U24" s="70">
        <f t="shared" si="5"/>
        <v>0</v>
      </c>
      <c r="W24" s="267" t="s">
        <v>433</v>
      </c>
      <c r="X24" s="268"/>
      <c r="Y24" s="268"/>
      <c r="Z24" s="269"/>
      <c r="AA24" s="86">
        <f>SUM(AA25:AA29)</f>
        <v>0</v>
      </c>
      <c r="AB24" s="83">
        <f>AA24</f>
        <v>0</v>
      </c>
    </row>
    <row r="25" spans="2:36" x14ac:dyDescent="0.35">
      <c r="B25" s="221"/>
      <c r="C25" s="222"/>
      <c r="E25" s="12">
        <v>19</v>
      </c>
      <c r="F25" s="11">
        <v>19</v>
      </c>
      <c r="G25" s="5"/>
      <c r="H25" s="48"/>
      <c r="I25" s="57">
        <f t="shared" si="16"/>
        <v>1900</v>
      </c>
      <c r="J25" s="6"/>
      <c r="K25" s="6"/>
      <c r="L25" s="68">
        <f t="shared" si="14"/>
        <v>0</v>
      </c>
      <c r="M25" s="52" t="str">
        <f t="shared" si="15"/>
        <v>NÃO APLICÁVEL</v>
      </c>
      <c r="N25" s="26"/>
      <c r="O25" s="26"/>
      <c r="P25" s="10"/>
      <c r="Q25" s="7"/>
      <c r="R25" s="10"/>
      <c r="S25" s="8"/>
      <c r="T25" s="9"/>
      <c r="U25" s="70">
        <f t="shared" si="5"/>
        <v>0</v>
      </c>
      <c r="W25" s="223" t="s">
        <v>434</v>
      </c>
      <c r="X25" s="223"/>
      <c r="Y25" s="223"/>
      <c r="Z25" s="223"/>
      <c r="AA25" s="85">
        <f>SUMIF($O$7:$O$37,W25,$K$7:$K$37)</f>
        <v>0</v>
      </c>
      <c r="AB25" s="80">
        <f>AA25</f>
        <v>0</v>
      </c>
    </row>
    <row r="26" spans="2:36" x14ac:dyDescent="0.35">
      <c r="B26" s="218" t="s">
        <v>473</v>
      </c>
      <c r="C26" s="219"/>
      <c r="E26" s="12">
        <v>20</v>
      </c>
      <c r="F26" s="11">
        <v>20</v>
      </c>
      <c r="G26" s="5"/>
      <c r="H26" s="48"/>
      <c r="I26" s="57">
        <f t="shared" si="16"/>
        <v>1900</v>
      </c>
      <c r="J26" s="6"/>
      <c r="K26" s="6"/>
      <c r="L26" s="68">
        <f t="shared" si="14"/>
        <v>0</v>
      </c>
      <c r="M26" s="52" t="str">
        <f t="shared" si="15"/>
        <v>NÃO APLICÁVEL</v>
      </c>
      <c r="N26" s="26"/>
      <c r="O26" s="26"/>
      <c r="P26" s="10"/>
      <c r="Q26" s="7"/>
      <c r="R26" s="10"/>
      <c r="S26" s="8"/>
      <c r="T26" s="9"/>
      <c r="U26" s="70">
        <f t="shared" si="5"/>
        <v>0</v>
      </c>
      <c r="W26" s="223" t="s">
        <v>435</v>
      </c>
      <c r="X26" s="223"/>
      <c r="Y26" s="223"/>
      <c r="Z26" s="223"/>
      <c r="AA26" s="85">
        <f t="shared" ref="AA26:AA29" si="17">SUMIF($O$7:$O$37,W26,$K$7:$K$37)</f>
        <v>0</v>
      </c>
      <c r="AB26" s="80">
        <f t="shared" ref="AB26:AB29" si="18">AA26</f>
        <v>0</v>
      </c>
    </row>
    <row r="27" spans="2:36" x14ac:dyDescent="0.35">
      <c r="B27" s="220"/>
      <c r="C27" s="219"/>
      <c r="E27" s="12">
        <v>21</v>
      </c>
      <c r="F27" s="11">
        <v>21</v>
      </c>
      <c r="G27" s="5"/>
      <c r="H27" s="48"/>
      <c r="I27" s="57">
        <f t="shared" si="16"/>
        <v>1900</v>
      </c>
      <c r="J27" s="6"/>
      <c r="K27" s="6"/>
      <c r="L27" s="68">
        <f t="shared" si="14"/>
        <v>0</v>
      </c>
      <c r="M27" s="52" t="str">
        <f t="shared" si="15"/>
        <v>NÃO APLICÁVEL</v>
      </c>
      <c r="N27" s="26"/>
      <c r="O27" s="26"/>
      <c r="P27" s="10"/>
      <c r="Q27" s="7"/>
      <c r="R27" s="10"/>
      <c r="S27" s="8"/>
      <c r="T27" s="9"/>
      <c r="U27" s="70">
        <f t="shared" si="5"/>
        <v>0</v>
      </c>
      <c r="W27" s="223" t="s">
        <v>436</v>
      </c>
      <c r="X27" s="223"/>
      <c r="Y27" s="223"/>
      <c r="Z27" s="223"/>
      <c r="AA27" s="85">
        <f t="shared" si="17"/>
        <v>0</v>
      </c>
      <c r="AB27" s="80">
        <f t="shared" si="18"/>
        <v>0</v>
      </c>
    </row>
    <row r="28" spans="2:36" x14ac:dyDescent="0.35">
      <c r="B28" s="221"/>
      <c r="C28" s="222"/>
      <c r="E28" s="12">
        <v>22</v>
      </c>
      <c r="F28" s="11">
        <v>22</v>
      </c>
      <c r="G28" s="5"/>
      <c r="H28" s="48"/>
      <c r="I28" s="57">
        <f t="shared" si="16"/>
        <v>1900</v>
      </c>
      <c r="J28" s="6"/>
      <c r="K28" s="6"/>
      <c r="L28" s="68">
        <f t="shared" si="14"/>
        <v>0</v>
      </c>
      <c r="M28" s="52" t="str">
        <f t="shared" si="15"/>
        <v>NÃO APLICÁVEL</v>
      </c>
      <c r="N28" s="26"/>
      <c r="O28" s="26"/>
      <c r="P28" s="10"/>
      <c r="Q28" s="7"/>
      <c r="R28" s="10"/>
      <c r="S28" s="8"/>
      <c r="T28" s="9"/>
      <c r="U28" s="70">
        <f t="shared" si="5"/>
        <v>0</v>
      </c>
      <c r="W28" s="223" t="s">
        <v>437</v>
      </c>
      <c r="X28" s="223"/>
      <c r="Y28" s="223"/>
      <c r="Z28" s="223"/>
      <c r="AA28" s="85">
        <f t="shared" si="17"/>
        <v>0</v>
      </c>
      <c r="AB28" s="80">
        <f t="shared" si="18"/>
        <v>0</v>
      </c>
    </row>
    <row r="29" spans="2:36" x14ac:dyDescent="0.35">
      <c r="E29" s="12">
        <v>23</v>
      </c>
      <c r="F29" s="11">
        <v>23</v>
      </c>
      <c r="G29" s="5"/>
      <c r="H29" s="48"/>
      <c r="I29" s="57">
        <f t="shared" si="16"/>
        <v>1900</v>
      </c>
      <c r="J29" s="6"/>
      <c r="K29" s="6"/>
      <c r="L29" s="68">
        <f t="shared" si="14"/>
        <v>0</v>
      </c>
      <c r="M29" s="52" t="str">
        <f t="shared" si="15"/>
        <v>NÃO APLICÁVEL</v>
      </c>
      <c r="N29" s="26"/>
      <c r="O29" s="26"/>
      <c r="P29" s="10"/>
      <c r="Q29" s="7"/>
      <c r="R29" s="10"/>
      <c r="S29" s="8"/>
      <c r="T29" s="9"/>
      <c r="U29" s="70">
        <f t="shared" si="5"/>
        <v>0</v>
      </c>
      <c r="W29" s="223" t="s">
        <v>438</v>
      </c>
      <c r="X29" s="223"/>
      <c r="Y29" s="223"/>
      <c r="Z29" s="223"/>
      <c r="AA29" s="85">
        <f t="shared" si="17"/>
        <v>0</v>
      </c>
      <c r="AB29" s="80">
        <f t="shared" si="18"/>
        <v>0</v>
      </c>
    </row>
    <row r="30" spans="2:36" x14ac:dyDescent="0.35">
      <c r="E30" s="12">
        <v>24</v>
      </c>
      <c r="F30" s="11">
        <v>24</v>
      </c>
      <c r="G30" s="5"/>
      <c r="H30" s="48"/>
      <c r="I30" s="57">
        <f t="shared" si="16"/>
        <v>1900</v>
      </c>
      <c r="J30" s="6"/>
      <c r="K30" s="6"/>
      <c r="L30" s="68">
        <f t="shared" si="14"/>
        <v>0</v>
      </c>
      <c r="M30" s="52" t="str">
        <f t="shared" si="15"/>
        <v>NÃO APLICÁVEL</v>
      </c>
      <c r="N30" s="26"/>
      <c r="O30" s="26"/>
      <c r="P30" s="10"/>
      <c r="Q30" s="7"/>
      <c r="R30" s="10"/>
      <c r="S30" s="8"/>
      <c r="T30" s="9"/>
      <c r="U30" s="70">
        <f t="shared" si="5"/>
        <v>0</v>
      </c>
      <c r="W30" s="267" t="s">
        <v>439</v>
      </c>
      <c r="X30" s="268"/>
      <c r="Y30" s="268"/>
      <c r="Z30" s="269"/>
      <c r="AA30" s="86">
        <f>AA31+AA34+AA37</f>
        <v>0</v>
      </c>
      <c r="AB30" s="81">
        <f>AB31+AB34+AB37</f>
        <v>0</v>
      </c>
    </row>
    <row r="31" spans="2:36" x14ac:dyDescent="0.35">
      <c r="E31" s="12">
        <v>25</v>
      </c>
      <c r="F31" s="11">
        <v>25</v>
      </c>
      <c r="G31" s="5"/>
      <c r="H31" s="48"/>
      <c r="I31" s="57">
        <f t="shared" si="16"/>
        <v>1900</v>
      </c>
      <c r="J31" s="6"/>
      <c r="K31" s="6"/>
      <c r="L31" s="68">
        <f t="shared" si="14"/>
        <v>0</v>
      </c>
      <c r="M31" s="52" t="str">
        <f t="shared" si="15"/>
        <v>NÃO APLICÁVEL</v>
      </c>
      <c r="N31" s="26"/>
      <c r="O31" s="26"/>
      <c r="P31" s="10"/>
      <c r="Q31" s="7"/>
      <c r="R31" s="10"/>
      <c r="S31" s="8"/>
      <c r="T31" s="9"/>
      <c r="U31" s="70">
        <f t="shared" si="5"/>
        <v>0</v>
      </c>
      <c r="W31" s="267" t="s">
        <v>440</v>
      </c>
      <c r="X31" s="268"/>
      <c r="Y31" s="268"/>
      <c r="Z31" s="269"/>
      <c r="AA31" s="86">
        <f>SUM(AA32:AA33)</f>
        <v>0</v>
      </c>
      <c r="AB31" s="82">
        <f>SUM(AB32:AB33)</f>
        <v>0</v>
      </c>
    </row>
    <row r="32" spans="2:36" x14ac:dyDescent="0.35">
      <c r="E32" s="12">
        <v>26</v>
      </c>
      <c r="F32" s="11">
        <v>26</v>
      </c>
      <c r="G32" s="5"/>
      <c r="H32" s="48"/>
      <c r="I32" s="57">
        <f t="shared" si="16"/>
        <v>1900</v>
      </c>
      <c r="J32" s="6"/>
      <c r="K32" s="6"/>
      <c r="L32" s="68">
        <f t="shared" si="14"/>
        <v>0</v>
      </c>
      <c r="M32" s="52" t="str">
        <f t="shared" si="15"/>
        <v>NÃO APLICÁVEL</v>
      </c>
      <c r="N32" s="26"/>
      <c r="O32" s="26"/>
      <c r="P32" s="10"/>
      <c r="Q32" s="7"/>
      <c r="R32" s="10"/>
      <c r="S32" s="8"/>
      <c r="T32" s="9"/>
      <c r="U32" s="70">
        <f t="shared" si="5"/>
        <v>0</v>
      </c>
      <c r="W32" s="223" t="s">
        <v>441</v>
      </c>
      <c r="X32" s="223"/>
      <c r="Y32" s="223"/>
      <c r="Z32" s="223"/>
      <c r="AA32" s="85">
        <f t="shared" ref="AA32:AA33" si="19">SUMIF($O$7:$O$37,W32,$K$7:$K$37)</f>
        <v>0</v>
      </c>
      <c r="AB32" s="80">
        <v>0</v>
      </c>
    </row>
    <row r="33" spans="5:28" x14ac:dyDescent="0.35">
      <c r="E33" s="12">
        <v>27</v>
      </c>
      <c r="F33" s="11">
        <v>27</v>
      </c>
      <c r="G33" s="5"/>
      <c r="H33" s="48"/>
      <c r="I33" s="57">
        <f t="shared" si="16"/>
        <v>1900</v>
      </c>
      <c r="J33" s="6"/>
      <c r="K33" s="6"/>
      <c r="L33" s="68">
        <f t="shared" si="14"/>
        <v>0</v>
      </c>
      <c r="M33" s="52" t="str">
        <f t="shared" si="15"/>
        <v>NÃO APLICÁVEL</v>
      </c>
      <c r="N33" s="26"/>
      <c r="O33" s="26"/>
      <c r="P33" s="10"/>
      <c r="Q33" s="7"/>
      <c r="R33" s="10"/>
      <c r="S33" s="8"/>
      <c r="T33" s="9"/>
      <c r="U33" s="70">
        <f t="shared" si="5"/>
        <v>0</v>
      </c>
      <c r="W33" s="223" t="s">
        <v>442</v>
      </c>
      <c r="X33" s="223"/>
      <c r="Y33" s="223"/>
      <c r="Z33" s="223"/>
      <c r="AA33" s="85">
        <f t="shared" si="19"/>
        <v>0</v>
      </c>
      <c r="AB33" s="80">
        <v>0</v>
      </c>
    </row>
    <row r="34" spans="5:28" x14ac:dyDescent="0.35">
      <c r="E34" s="12">
        <v>28</v>
      </c>
      <c r="F34" s="11">
        <v>28</v>
      </c>
      <c r="G34" s="5"/>
      <c r="H34" s="48"/>
      <c r="I34" s="57">
        <f t="shared" si="16"/>
        <v>1900</v>
      </c>
      <c r="J34" s="6"/>
      <c r="K34" s="6"/>
      <c r="L34" s="68">
        <f t="shared" si="14"/>
        <v>0</v>
      </c>
      <c r="M34" s="52" t="str">
        <f t="shared" si="15"/>
        <v>NÃO APLICÁVEL</v>
      </c>
      <c r="N34" s="26"/>
      <c r="O34" s="26"/>
      <c r="P34" s="10"/>
      <c r="Q34" s="7"/>
      <c r="R34" s="10"/>
      <c r="S34" s="8"/>
      <c r="T34" s="9"/>
      <c r="U34" s="70">
        <f t="shared" si="5"/>
        <v>0</v>
      </c>
      <c r="W34" s="267" t="s">
        <v>443</v>
      </c>
      <c r="X34" s="268"/>
      <c r="Y34" s="268"/>
      <c r="Z34" s="269"/>
      <c r="AA34" s="86">
        <f>SUM(AA35:AA36)</f>
        <v>0</v>
      </c>
      <c r="AB34" s="82">
        <f>SUM(AB35:AB36)</f>
        <v>0</v>
      </c>
    </row>
    <row r="35" spans="5:28" x14ac:dyDescent="0.35">
      <c r="E35" s="12">
        <v>29</v>
      </c>
      <c r="F35" s="11">
        <v>29</v>
      </c>
      <c r="G35" s="5"/>
      <c r="H35" s="48"/>
      <c r="I35" s="57">
        <f t="shared" si="16"/>
        <v>1900</v>
      </c>
      <c r="J35" s="6"/>
      <c r="K35" s="6"/>
      <c r="L35" s="68">
        <f t="shared" si="14"/>
        <v>0</v>
      </c>
      <c r="M35" s="52" t="str">
        <f t="shared" si="15"/>
        <v>NÃO APLICÁVEL</v>
      </c>
      <c r="N35" s="26"/>
      <c r="O35" s="26"/>
      <c r="P35" s="10"/>
      <c r="Q35" s="7"/>
      <c r="R35" s="10"/>
      <c r="S35" s="8"/>
      <c r="T35" s="9"/>
      <c r="U35" s="70">
        <f t="shared" si="5"/>
        <v>0</v>
      </c>
      <c r="W35" s="223" t="s">
        <v>444</v>
      </c>
      <c r="X35" s="223"/>
      <c r="Y35" s="223"/>
      <c r="Z35" s="223"/>
      <c r="AA35" s="85">
        <f t="shared" ref="AA35:AA36" si="20">SUMIF($O$7:$O$37,W35,$K$7:$K$37)</f>
        <v>0</v>
      </c>
      <c r="AB35" s="80">
        <v>0</v>
      </c>
    </row>
    <row r="36" spans="5:28" x14ac:dyDescent="0.35">
      <c r="E36" s="12">
        <v>30</v>
      </c>
      <c r="F36" s="11">
        <v>30</v>
      </c>
      <c r="G36" s="5"/>
      <c r="H36" s="48"/>
      <c r="I36" s="57">
        <f t="shared" si="16"/>
        <v>1900</v>
      </c>
      <c r="J36" s="6"/>
      <c r="K36" s="6"/>
      <c r="L36" s="68">
        <f t="shared" si="14"/>
        <v>0</v>
      </c>
      <c r="M36" s="52" t="str">
        <f t="shared" si="15"/>
        <v>NÃO APLICÁVEL</v>
      </c>
      <c r="N36" s="26"/>
      <c r="O36" s="26"/>
      <c r="P36" s="10"/>
      <c r="Q36" s="7"/>
      <c r="R36" s="10"/>
      <c r="S36" s="8"/>
      <c r="T36" s="9"/>
      <c r="U36" s="70">
        <f t="shared" si="5"/>
        <v>0</v>
      </c>
      <c r="W36" s="223" t="s">
        <v>445</v>
      </c>
      <c r="X36" s="223"/>
      <c r="Y36" s="223"/>
      <c r="Z36" s="223"/>
      <c r="AA36" s="85">
        <f t="shared" si="20"/>
        <v>0</v>
      </c>
      <c r="AB36" s="80">
        <v>0</v>
      </c>
    </row>
    <row r="37" spans="5:28" x14ac:dyDescent="0.35">
      <c r="W37" s="267" t="s">
        <v>446</v>
      </c>
      <c r="X37" s="268"/>
      <c r="Y37" s="268"/>
      <c r="Z37" s="269"/>
      <c r="AA37" s="86">
        <f>SUM(AA38:AA39)</f>
        <v>0</v>
      </c>
      <c r="AB37" s="81">
        <f>SUM(AB38:AB39)</f>
        <v>0</v>
      </c>
    </row>
    <row r="38" spans="5:28" x14ac:dyDescent="0.35">
      <c r="W38" s="223" t="s">
        <v>447</v>
      </c>
      <c r="X38" s="223"/>
      <c r="Y38" s="223"/>
      <c r="Z38" s="223"/>
      <c r="AA38" s="85">
        <f t="shared" ref="AA38:AA39" si="21">SUMIF($O$7:$O$37,W38,$K$7:$K$37)</f>
        <v>0</v>
      </c>
      <c r="AB38" s="80">
        <f>AA38</f>
        <v>0</v>
      </c>
    </row>
    <row r="39" spans="5:28" x14ac:dyDescent="0.35">
      <c r="W39" s="223" t="s">
        <v>448</v>
      </c>
      <c r="X39" s="223"/>
      <c r="Y39" s="223"/>
      <c r="Z39" s="223"/>
      <c r="AA39" s="85">
        <f t="shared" si="21"/>
        <v>0</v>
      </c>
      <c r="AB39" s="80">
        <f>AA39</f>
        <v>0</v>
      </c>
    </row>
    <row r="40" spans="5:28" x14ac:dyDescent="0.35">
      <c r="W40" s="267" t="s">
        <v>449</v>
      </c>
      <c r="X40" s="268"/>
      <c r="Y40" s="268"/>
      <c r="Z40" s="269"/>
      <c r="AA40" s="86">
        <f>SUM(AA41:AA43)</f>
        <v>0</v>
      </c>
      <c r="AB40" s="81">
        <f>SUM(AB41:AB43)</f>
        <v>0</v>
      </c>
    </row>
    <row r="41" spans="5:28" x14ac:dyDescent="0.35">
      <c r="W41" s="223" t="s">
        <v>450</v>
      </c>
      <c r="X41" s="223"/>
      <c r="Y41" s="223"/>
      <c r="Z41" s="223"/>
      <c r="AA41" s="85">
        <f t="shared" ref="AA41:AB55" si="22">SUMIF($O$7:$O$37,W41,$K$7:$K$37)</f>
        <v>0</v>
      </c>
      <c r="AB41" s="80">
        <f>AA41-AI15</f>
        <v>0</v>
      </c>
    </row>
    <row r="42" spans="5:28" x14ac:dyDescent="0.35">
      <c r="W42" s="223" t="s">
        <v>451</v>
      </c>
      <c r="X42" s="223"/>
      <c r="Y42" s="223"/>
      <c r="Z42" s="223"/>
      <c r="AA42" s="85">
        <f t="shared" si="22"/>
        <v>0</v>
      </c>
      <c r="AB42" s="80">
        <f>AA42</f>
        <v>0</v>
      </c>
    </row>
    <row r="43" spans="5:28" x14ac:dyDescent="0.35">
      <c r="W43" s="223" t="s">
        <v>452</v>
      </c>
      <c r="X43" s="223"/>
      <c r="Y43" s="223"/>
      <c r="Z43" s="223"/>
      <c r="AA43" s="85">
        <f t="shared" si="22"/>
        <v>0</v>
      </c>
      <c r="AB43" s="80">
        <f>AA43</f>
        <v>0</v>
      </c>
    </row>
    <row r="44" spans="5:28" x14ac:dyDescent="0.35">
      <c r="W44" s="267" t="s">
        <v>453</v>
      </c>
      <c r="X44" s="268"/>
      <c r="Y44" s="268"/>
      <c r="Z44" s="269"/>
      <c r="AA44" s="86">
        <f t="shared" si="22"/>
        <v>0</v>
      </c>
      <c r="AB44" s="80">
        <f t="shared" si="22"/>
        <v>0</v>
      </c>
    </row>
    <row r="45" spans="5:28" x14ac:dyDescent="0.35">
      <c r="W45" s="267" t="s">
        <v>454</v>
      </c>
      <c r="X45" s="268"/>
      <c r="Y45" s="268"/>
      <c r="Z45" s="269"/>
      <c r="AA45" s="86">
        <f t="shared" si="22"/>
        <v>0</v>
      </c>
      <c r="AB45" s="80">
        <f>AA45-AI8-AI9-AI10-AI11</f>
        <v>0</v>
      </c>
    </row>
    <row r="46" spans="5:28" x14ac:dyDescent="0.35">
      <c r="W46" s="267" t="s">
        <v>455</v>
      </c>
      <c r="X46" s="268"/>
      <c r="Y46" s="268"/>
      <c r="Z46" s="269"/>
      <c r="AA46" s="86">
        <f t="shared" si="22"/>
        <v>0</v>
      </c>
      <c r="AB46" s="80">
        <f>AA46-AI14</f>
        <v>0</v>
      </c>
    </row>
    <row r="47" spans="5:28" x14ac:dyDescent="0.35">
      <c r="W47" s="267" t="s">
        <v>456</v>
      </c>
      <c r="X47" s="268"/>
      <c r="Y47" s="268"/>
      <c r="Z47" s="269"/>
      <c r="AA47" s="86">
        <f t="shared" si="22"/>
        <v>0</v>
      </c>
      <c r="AB47" s="80">
        <f>AA47</f>
        <v>0</v>
      </c>
    </row>
    <row r="48" spans="5:28" x14ac:dyDescent="0.35">
      <c r="W48" s="267" t="s">
        <v>457</v>
      </c>
      <c r="X48" s="268"/>
      <c r="Y48" s="268"/>
      <c r="Z48" s="269"/>
      <c r="AA48" s="86">
        <f t="shared" si="22"/>
        <v>0</v>
      </c>
      <c r="AB48" s="80">
        <f t="shared" ref="AB48:AB55" si="23">AA48</f>
        <v>0</v>
      </c>
    </row>
    <row r="49" spans="23:28" x14ac:dyDescent="0.35">
      <c r="W49" s="267" t="s">
        <v>458</v>
      </c>
      <c r="X49" s="268"/>
      <c r="Y49" s="268"/>
      <c r="Z49" s="269"/>
      <c r="AA49" s="86">
        <f t="shared" si="22"/>
        <v>0</v>
      </c>
      <c r="AB49" s="80">
        <f t="shared" si="23"/>
        <v>0</v>
      </c>
    </row>
    <row r="50" spans="23:28" x14ac:dyDescent="0.35">
      <c r="W50" s="267" t="s">
        <v>459</v>
      </c>
      <c r="X50" s="268"/>
      <c r="Y50" s="268"/>
      <c r="Z50" s="269"/>
      <c r="AA50" s="86">
        <f t="shared" si="22"/>
        <v>0</v>
      </c>
      <c r="AB50" s="80">
        <f t="shared" si="23"/>
        <v>0</v>
      </c>
    </row>
    <row r="51" spans="23:28" x14ac:dyDescent="0.35">
      <c r="W51" s="267" t="s">
        <v>460</v>
      </c>
      <c r="X51" s="268"/>
      <c r="Y51" s="268"/>
      <c r="Z51" s="269"/>
      <c r="AA51" s="86">
        <f t="shared" si="22"/>
        <v>0</v>
      </c>
      <c r="AB51" s="80">
        <f t="shared" si="23"/>
        <v>0</v>
      </c>
    </row>
    <row r="52" spans="23:28" x14ac:dyDescent="0.35">
      <c r="W52" s="267" t="s">
        <v>461</v>
      </c>
      <c r="X52" s="268"/>
      <c r="Y52" s="268"/>
      <c r="Z52" s="269"/>
      <c r="AA52" s="86">
        <f t="shared" si="22"/>
        <v>0</v>
      </c>
      <c r="AB52" s="80">
        <f t="shared" si="23"/>
        <v>0</v>
      </c>
    </row>
    <row r="53" spans="23:28" x14ac:dyDescent="0.35">
      <c r="W53" s="267" t="s">
        <v>462</v>
      </c>
      <c r="X53" s="268"/>
      <c r="Y53" s="268"/>
      <c r="Z53" s="269"/>
      <c r="AA53" s="86">
        <f t="shared" si="22"/>
        <v>0</v>
      </c>
      <c r="AB53" s="80">
        <f t="shared" si="23"/>
        <v>0</v>
      </c>
    </row>
    <row r="54" spans="23:28" x14ac:dyDescent="0.35">
      <c r="W54" s="267" t="s">
        <v>463</v>
      </c>
      <c r="X54" s="268"/>
      <c r="Y54" s="268"/>
      <c r="Z54" s="269"/>
      <c r="AA54" s="86">
        <f t="shared" si="22"/>
        <v>0</v>
      </c>
      <c r="AB54" s="80">
        <f t="shared" si="23"/>
        <v>0</v>
      </c>
    </row>
    <row r="55" spans="23:28" x14ac:dyDescent="0.35">
      <c r="W55" s="267" t="s">
        <v>464</v>
      </c>
      <c r="X55" s="268"/>
      <c r="Y55" s="268"/>
      <c r="Z55" s="269"/>
      <c r="AA55" s="86">
        <f t="shared" si="22"/>
        <v>0</v>
      </c>
      <c r="AB55" s="80">
        <f t="shared" si="23"/>
        <v>0</v>
      </c>
    </row>
    <row r="56" spans="23:28" ht="15" thickBot="1" x14ac:dyDescent="0.4">
      <c r="W56" s="267" t="s">
        <v>480</v>
      </c>
      <c r="X56" s="268"/>
      <c r="Y56" s="268"/>
      <c r="Z56" s="269"/>
      <c r="AA56" s="86">
        <f>SUM(AA44:AA55,AA40,AA30,AA24)</f>
        <v>0</v>
      </c>
      <c r="AB56" s="164">
        <f>SUM(AB44:AB55,AB40,AB30,AB24)</f>
        <v>0</v>
      </c>
    </row>
    <row r="57" spans="23:28" ht="15" thickTop="1" x14ac:dyDescent="0.35"/>
  </sheetData>
  <mergeCells count="83">
    <mergeCell ref="W22:Z22"/>
    <mergeCell ref="W23:Z23"/>
    <mergeCell ref="P5:P6"/>
    <mergeCell ref="E1:T1"/>
    <mergeCell ref="S5:S6"/>
    <mergeCell ref="T5:T6"/>
    <mergeCell ref="V5:V6"/>
    <mergeCell ref="W5:Z6"/>
    <mergeCell ref="V1:AI1"/>
    <mergeCell ref="AI5:AI6"/>
    <mergeCell ref="AA5:AB5"/>
    <mergeCell ref="AC5:AE5"/>
    <mergeCell ref="AF5:AG5"/>
    <mergeCell ref="AH5:AH6"/>
    <mergeCell ref="AA22:AA23"/>
    <mergeCell ref="AB22:AB23"/>
    <mergeCell ref="AE8:AE9"/>
    <mergeCell ref="AK1:AX1"/>
    <mergeCell ref="B3:C3"/>
    <mergeCell ref="B5:C7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O5:O6"/>
    <mergeCell ref="W7:Z7"/>
    <mergeCell ref="Q5:Q6"/>
    <mergeCell ref="R5:R6"/>
    <mergeCell ref="B8:C10"/>
    <mergeCell ref="W8:Z8"/>
    <mergeCell ref="W9:Z9"/>
    <mergeCell ref="W10:Z10"/>
    <mergeCell ref="AC8:AC9"/>
    <mergeCell ref="B11:C12"/>
    <mergeCell ref="W11:Z11"/>
    <mergeCell ref="W12:Z12"/>
    <mergeCell ref="W31:Z31"/>
    <mergeCell ref="W30:Z30"/>
    <mergeCell ref="B26:C28"/>
    <mergeCell ref="W24:Z24"/>
    <mergeCell ref="W13:Z13"/>
    <mergeCell ref="W14:Z14"/>
    <mergeCell ref="W15:Z15"/>
    <mergeCell ref="W16:Z16"/>
    <mergeCell ref="W17:Z17"/>
    <mergeCell ref="B23:C25"/>
    <mergeCell ref="W19:Z19"/>
    <mergeCell ref="V20:Z20"/>
    <mergeCell ref="W25:Z25"/>
    <mergeCell ref="W26:Z26"/>
    <mergeCell ref="W27:Z27"/>
    <mergeCell ref="W28:Z28"/>
    <mergeCell ref="W29:Z29"/>
    <mergeCell ref="W46:Z46"/>
    <mergeCell ref="W47:Z47"/>
    <mergeCell ref="W48:Z48"/>
    <mergeCell ref="W34:Z34"/>
    <mergeCell ref="W32:Z32"/>
    <mergeCell ref="W33:Z33"/>
    <mergeCell ref="W35:Z35"/>
    <mergeCell ref="W36:Z36"/>
    <mergeCell ref="W37:Z37"/>
    <mergeCell ref="W56:Z56"/>
    <mergeCell ref="W55:Z55"/>
    <mergeCell ref="W38:Z38"/>
    <mergeCell ref="W39:Z39"/>
    <mergeCell ref="W41:Z41"/>
    <mergeCell ref="W42:Z42"/>
    <mergeCell ref="W43:Z43"/>
    <mergeCell ref="W49:Z49"/>
    <mergeCell ref="W50:Z50"/>
    <mergeCell ref="W51:Z51"/>
    <mergeCell ref="W52:Z52"/>
    <mergeCell ref="W53:Z53"/>
    <mergeCell ref="W54:Z54"/>
    <mergeCell ref="W40:Z40"/>
    <mergeCell ref="W44:Z44"/>
    <mergeCell ref="W45:Z45"/>
  </mergeCells>
  <hyperlinks>
    <hyperlink ref="B26:B27" location="AAC1_2015!AT1" display="Estrutura de Financiamento" xr:uid="{00000000-0004-0000-0700-000000000000}"/>
    <hyperlink ref="B23:B25" location="AAC1_2015!AT1" display="Estrutura de Financiamento" xr:uid="{00000000-0004-0000-0700-000001000000}"/>
    <hyperlink ref="B8:B9" location="AAC1_2015!AE2" display="Correção do Elegível" xr:uid="{00000000-0004-0000-0700-000002000000}"/>
    <hyperlink ref="B5:B7" location="AAC1_2015!D2" display="Mapa de Investimentos" xr:uid="{00000000-0004-0000-0700-000003000000}"/>
    <hyperlink ref="B5:C7" location="AAC2_2015!E1" display="AAC2_2015!E1" xr:uid="{00000000-0004-0000-0700-000004000000}"/>
    <hyperlink ref="B8:C10" location="AAC3_2016_SIFSE!AI1" display="AAC3_2016_SIFSE!AI1" xr:uid="{00000000-0004-0000-0700-000005000000}"/>
    <hyperlink ref="B23:C25" location="AAC3_2016_SIFSE!AX1" display="AAC3_2016_SIFSE!AX1" xr:uid="{00000000-0004-0000-0700-000006000000}"/>
    <hyperlink ref="B26:C28" location="RH!A2" display="RH!A2" xr:uid="{00000000-0004-0000-0700-000007000000}"/>
    <hyperlink ref="B3:C3" r:id="rId1" display="AAC 03/SAMA2020/2016" xr:uid="{794B0037-17A7-46B5-9DC1-F49B7652AACE}"/>
    <hyperlink ref="G3" location="ROSTO!A1" display="Rosto" xr:uid="{61ACFCBE-C2FA-4CE3-93F1-983FFFFB189A}"/>
    <hyperlink ref="W3" location="AAC3_2016_SIFSE!A1" display="Início" xr:uid="{5B28AC1C-8308-4351-BF19-56931207BB8A}"/>
    <hyperlink ref="AN3" location="AAC3_2016_SIFSE!A1" display="Início" xr:uid="{5F806682-0D8B-43B8-B6FF-365CB08F177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14145FFF-416E-4E09-96DB-A8F9763A2413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C19</xm:sqref>
        </x14:conditionalFormatting>
        <x14:conditionalFormatting xmlns:xm="http://schemas.microsoft.com/office/excel/2006/main">
          <x14:cfRule type="iconSet" priority="6" id="{3F725A10-4E1F-4A89-98B5-0540BA40B302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5" id="{87B3871B-5C45-4E28-AC3D-5F438E6D98C3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C21</xm:sqref>
        </x14:conditionalFormatting>
        <x14:conditionalFormatting xmlns:xm="http://schemas.microsoft.com/office/excel/2006/main">
          <x14:cfRule type="iconSet" priority="4" id="{3EAF78A6-C7E5-4058-821B-59A77098549B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C18</xm:sqref>
        </x14:conditionalFormatting>
        <x14:conditionalFormatting xmlns:xm="http://schemas.microsoft.com/office/excel/2006/main">
          <x14:cfRule type="iconSet" priority="3" id="{1846ABC7-6D33-4420-8DE0-6AA4BF6166A9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  <x14:conditionalFormatting xmlns:xm="http://schemas.microsoft.com/office/excel/2006/main">
          <x14:cfRule type="iconSet" priority="2" id="{89F52301-BCDF-4440-B472-5DCF373AA205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C16</xm:sqref>
        </x14:conditionalFormatting>
        <x14:conditionalFormatting xmlns:xm="http://schemas.microsoft.com/office/excel/2006/main">
          <x14:cfRule type="iconSet" priority="1" id="{F44E159E-B882-4DCD-8715-CF88DD7A6D0E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Auxiliar!$H$1:$H$5</xm:f>
          </x14:formula1>
          <xm:sqref>T7:T36</xm:sqref>
        </x14:dataValidation>
        <x14:dataValidation type="list" allowBlank="1" showInputMessage="1" showErrorMessage="1" xr:uid="{00000000-0002-0000-0700-000001000000}">
          <x14:formula1>
            <xm:f>Auxiliar!$F$1:$F$25</xm:f>
          </x14:formula1>
          <xm:sqref>O7:O36</xm:sqref>
        </x14:dataValidation>
        <x14:dataValidation type="list" allowBlank="1" showInputMessage="1" showErrorMessage="1" xr:uid="{00000000-0002-0000-0700-000002000000}">
          <x14:formula1>
            <xm:f>Auxiliar!$B$1:$B$11</xm:f>
          </x14:formula1>
          <xm:sqref>N7:N36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B1:AX57"/>
  <sheetViews>
    <sheetView topLeftCell="K1" zoomScaleNormal="100" workbookViewId="0">
      <selection activeCell="N7" sqref="N7:O13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57.2695312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6.1796875" style="2" bestFit="1" customWidth="1"/>
    <col min="28" max="28" width="13.81640625" style="2" customWidth="1"/>
    <col min="29" max="29" width="7.1796875" style="2" customWidth="1"/>
    <col min="30" max="30" width="8.1796875" style="2" customWidth="1"/>
    <col min="31" max="31" width="12.7265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72" customHeight="1" x14ac:dyDescent="0.35">
      <c r="E1" s="246" t="s">
        <v>121</v>
      </c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V1" s="246" t="s">
        <v>120</v>
      </c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K1" s="247" t="s">
        <v>119</v>
      </c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</row>
    <row r="2" spans="2:50" s="65" customFormat="1" ht="6.75" customHeight="1" x14ac:dyDescent="0.35"/>
    <row r="3" spans="2:50" ht="21.75" customHeight="1" x14ac:dyDescent="0.35">
      <c r="B3" s="248" t="s">
        <v>492</v>
      </c>
      <c r="C3" s="248"/>
      <c r="E3" s="3"/>
      <c r="G3" s="78" t="s">
        <v>545</v>
      </c>
      <c r="J3" s="54">
        <f>SUM(J7:J37)</f>
        <v>0</v>
      </c>
      <c r="K3" s="54">
        <f>SUM(K7:K37)</f>
        <v>0</v>
      </c>
      <c r="L3" s="54">
        <f>SUM(L7:L37)</f>
        <v>0</v>
      </c>
      <c r="V3" s="3"/>
      <c r="W3" s="78" t="s">
        <v>472</v>
      </c>
      <c r="AK3" s="51" t="s">
        <v>123</v>
      </c>
      <c r="AL3" s="71" t="str">
        <f>IF(U6&gt;0,"Sim","Não")</f>
        <v>Sim</v>
      </c>
      <c r="AM3" s="53"/>
      <c r="AN3" s="78" t="s">
        <v>472</v>
      </c>
      <c r="AO3" s="53"/>
      <c r="AP3" s="53"/>
      <c r="AQ3" s="53"/>
      <c r="AR3" s="53"/>
      <c r="AS3" s="53"/>
      <c r="AT3" s="53"/>
      <c r="AU3" s="53"/>
      <c r="AV3" s="53"/>
      <c r="AW3" s="53"/>
      <c r="AX3" s="53"/>
    </row>
    <row r="4" spans="2:50" ht="6.75" customHeight="1" x14ac:dyDescent="0.35">
      <c r="E4" s="3"/>
      <c r="V4" s="3"/>
      <c r="AK4" s="51"/>
      <c r="AL4" s="55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</row>
    <row r="5" spans="2:50" ht="15" customHeight="1" x14ac:dyDescent="0.35">
      <c r="B5" s="230" t="s">
        <v>546</v>
      </c>
      <c r="C5" s="231"/>
      <c r="E5" s="249" t="s">
        <v>114</v>
      </c>
      <c r="F5" s="250" t="s">
        <v>8</v>
      </c>
      <c r="G5" s="249" t="s">
        <v>427</v>
      </c>
      <c r="H5" s="249" t="s">
        <v>428</v>
      </c>
      <c r="I5" s="50"/>
      <c r="J5" s="249" t="s">
        <v>429</v>
      </c>
      <c r="K5" s="249" t="s">
        <v>430</v>
      </c>
      <c r="L5" s="249" t="s">
        <v>38</v>
      </c>
      <c r="M5" s="249" t="s">
        <v>39</v>
      </c>
      <c r="N5" s="251" t="s">
        <v>426</v>
      </c>
      <c r="O5" s="242" t="s">
        <v>37</v>
      </c>
      <c r="P5" s="242" t="s">
        <v>11</v>
      </c>
      <c r="Q5" s="240" t="s">
        <v>12</v>
      </c>
      <c r="R5" s="242" t="s">
        <v>13</v>
      </c>
      <c r="S5" s="242" t="s">
        <v>14</v>
      </c>
      <c r="T5" s="244" t="s">
        <v>431</v>
      </c>
      <c r="V5" s="236" t="s">
        <v>40</v>
      </c>
      <c r="W5" s="236" t="s">
        <v>9</v>
      </c>
      <c r="X5" s="236"/>
      <c r="Y5" s="236"/>
      <c r="Z5" s="236"/>
      <c r="AA5" s="236" t="s">
        <v>10</v>
      </c>
      <c r="AB5" s="236"/>
      <c r="AC5" s="236" t="s">
        <v>41</v>
      </c>
      <c r="AD5" s="236"/>
      <c r="AE5" s="236"/>
      <c r="AF5" s="237" t="s">
        <v>42</v>
      </c>
      <c r="AG5" s="237"/>
      <c r="AH5" s="238" t="s">
        <v>125</v>
      </c>
      <c r="AI5" s="238" t="s">
        <v>124</v>
      </c>
      <c r="AK5" s="66" t="s">
        <v>47</v>
      </c>
      <c r="AL5" s="66">
        <v>2014</v>
      </c>
      <c r="AM5" s="66">
        <v>2015</v>
      </c>
      <c r="AN5" s="66">
        <v>2016</v>
      </c>
      <c r="AO5" s="66">
        <v>2017</v>
      </c>
      <c r="AP5" s="66">
        <v>2018</v>
      </c>
      <c r="AQ5" s="66">
        <v>2019</v>
      </c>
      <c r="AR5" s="66">
        <v>2020</v>
      </c>
      <c r="AS5" s="66">
        <v>2021</v>
      </c>
      <c r="AT5" s="66">
        <v>2022</v>
      </c>
      <c r="AU5" s="66">
        <v>2023</v>
      </c>
      <c r="AV5" s="66">
        <v>2024</v>
      </c>
      <c r="AW5" s="66" t="s">
        <v>48</v>
      </c>
      <c r="AX5" s="66" t="s">
        <v>49</v>
      </c>
    </row>
    <row r="6" spans="2:50" ht="30" customHeight="1" x14ac:dyDescent="0.35">
      <c r="B6" s="220"/>
      <c r="C6" s="219"/>
      <c r="E6" s="249"/>
      <c r="F6" s="250"/>
      <c r="G6" s="249"/>
      <c r="H6" s="249"/>
      <c r="I6" s="50" t="s">
        <v>116</v>
      </c>
      <c r="J6" s="249"/>
      <c r="K6" s="249"/>
      <c r="L6" s="249"/>
      <c r="M6" s="249"/>
      <c r="N6" s="252"/>
      <c r="O6" s="243"/>
      <c r="P6" s="243"/>
      <c r="Q6" s="241"/>
      <c r="R6" s="243"/>
      <c r="S6" s="243"/>
      <c r="T6" s="245"/>
      <c r="U6" s="70">
        <f>SUM(U7:U36)</f>
        <v>1</v>
      </c>
      <c r="V6" s="236"/>
      <c r="W6" s="236"/>
      <c r="X6" s="236"/>
      <c r="Y6" s="236"/>
      <c r="Z6" s="236"/>
      <c r="AA6" s="66" t="s">
        <v>43</v>
      </c>
      <c r="AB6" s="66" t="s">
        <v>44</v>
      </c>
      <c r="AC6" s="66" t="s">
        <v>44</v>
      </c>
      <c r="AD6" s="66" t="s">
        <v>43</v>
      </c>
      <c r="AE6" s="66" t="s">
        <v>45</v>
      </c>
      <c r="AF6" s="66" t="s">
        <v>43</v>
      </c>
      <c r="AG6" s="66" t="s">
        <v>44</v>
      </c>
      <c r="AH6" s="239"/>
      <c r="AI6" s="239"/>
      <c r="AK6" s="22" t="s">
        <v>50</v>
      </c>
      <c r="AL6" s="25" t="e">
        <f t="shared" ref="AL6:AV6" si="0">IF($AL$3="Sim",AL12*0.5695,AL12*0.85)*($AW$10/$AW$12)</f>
        <v>#DIV/0!</v>
      </c>
      <c r="AM6" s="25" t="e">
        <f t="shared" si="0"/>
        <v>#DIV/0!</v>
      </c>
      <c r="AN6" s="25" t="e">
        <f t="shared" si="0"/>
        <v>#DIV/0!</v>
      </c>
      <c r="AO6" s="25" t="e">
        <f t="shared" si="0"/>
        <v>#DIV/0!</v>
      </c>
      <c r="AP6" s="25" t="e">
        <f t="shared" si="0"/>
        <v>#DIV/0!</v>
      </c>
      <c r="AQ6" s="25" t="e">
        <f t="shared" si="0"/>
        <v>#DIV/0!</v>
      </c>
      <c r="AR6" s="25" t="e">
        <f t="shared" si="0"/>
        <v>#DIV/0!</v>
      </c>
      <c r="AS6" s="25" t="e">
        <f t="shared" si="0"/>
        <v>#DIV/0!</v>
      </c>
      <c r="AT6" s="25" t="e">
        <f t="shared" si="0"/>
        <v>#DIV/0!</v>
      </c>
      <c r="AU6" s="25" t="e">
        <f t="shared" si="0"/>
        <v>#DIV/0!</v>
      </c>
      <c r="AV6" s="25" t="e">
        <f t="shared" si="0"/>
        <v>#DIV/0!</v>
      </c>
      <c r="AW6" s="25" t="e">
        <f>SUM(AL6:AV6)</f>
        <v>#DIV/0!</v>
      </c>
      <c r="AX6" s="27" t="e">
        <f>AW6/$AW$10</f>
        <v>#DIV/0!</v>
      </c>
    </row>
    <row r="7" spans="2:50" ht="15" customHeight="1" x14ac:dyDescent="0.35">
      <c r="B7" s="221"/>
      <c r="C7" s="222"/>
      <c r="E7" s="12">
        <v>1</v>
      </c>
      <c r="F7" s="11">
        <v>1</v>
      </c>
      <c r="G7" s="155"/>
      <c r="H7" s="157"/>
      <c r="I7" s="158"/>
      <c r="J7" s="159"/>
      <c r="K7" s="159"/>
      <c r="L7" s="160">
        <f t="shared" ref="L7:L13" si="1">K7-J7</f>
        <v>0</v>
      </c>
      <c r="M7" s="161" t="str">
        <f>IF(L7=0,"NÃO APLICÁVEL","FUNDAMENTAR ALTERAÇÕES*")</f>
        <v>NÃO APLICÁVEL</v>
      </c>
      <c r="N7" s="162"/>
      <c r="O7" s="26"/>
      <c r="P7" s="4"/>
      <c r="Q7" s="26"/>
      <c r="R7" s="4"/>
      <c r="S7" s="8"/>
      <c r="T7" s="9" t="s">
        <v>467</v>
      </c>
      <c r="U7" s="70">
        <f>IF(T7="Lisboa",1,IF(T7="Algarve",1,0))</f>
        <v>1</v>
      </c>
      <c r="V7" s="63">
        <v>101</v>
      </c>
      <c r="W7" s="223" t="s">
        <v>17</v>
      </c>
      <c r="X7" s="223"/>
      <c r="Y7" s="223"/>
      <c r="Z7" s="223"/>
      <c r="AA7" s="28">
        <f>SUMIF($N$7:$N$37,W7,$K$7:$K$37)</f>
        <v>0</v>
      </c>
      <c r="AB7" s="29" t="e">
        <f t="shared" ref="AB7:AB19" si="2">AA7/$AA$20</f>
        <v>#DIV/0!</v>
      </c>
      <c r="AC7" s="15"/>
      <c r="AD7" s="15"/>
      <c r="AE7" s="15"/>
      <c r="AF7" s="28">
        <f>AA7</f>
        <v>0</v>
      </c>
      <c r="AG7" s="29" t="e">
        <f>AF7/$AF$20</f>
        <v>#DIV/0!</v>
      </c>
      <c r="AH7" s="60"/>
      <c r="AI7" s="28">
        <f>AA7-AF7</f>
        <v>0</v>
      </c>
      <c r="AJ7" s="56"/>
      <c r="AK7" s="22" t="s">
        <v>51</v>
      </c>
      <c r="AL7" s="25" t="e">
        <f>AL8+AL9</f>
        <v>#DIV/0!</v>
      </c>
      <c r="AM7" s="25" t="e">
        <f t="shared" ref="AM7:AW7" si="3">AM8+AM9</f>
        <v>#DIV/0!</v>
      </c>
      <c r="AN7" s="25" t="e">
        <f t="shared" si="3"/>
        <v>#DIV/0!</v>
      </c>
      <c r="AO7" s="25" t="e">
        <f t="shared" si="3"/>
        <v>#DIV/0!</v>
      </c>
      <c r="AP7" s="25" t="e">
        <f t="shared" si="3"/>
        <v>#DIV/0!</v>
      </c>
      <c r="AQ7" s="25" t="e">
        <f t="shared" si="3"/>
        <v>#DIV/0!</v>
      </c>
      <c r="AR7" s="25" t="e">
        <f t="shared" si="3"/>
        <v>#DIV/0!</v>
      </c>
      <c r="AS7" s="25" t="e">
        <f t="shared" si="3"/>
        <v>#DIV/0!</v>
      </c>
      <c r="AT7" s="25" t="e">
        <f t="shared" si="3"/>
        <v>#DIV/0!</v>
      </c>
      <c r="AU7" s="25" t="e">
        <f t="shared" si="3"/>
        <v>#DIV/0!</v>
      </c>
      <c r="AV7" s="25" t="e">
        <f t="shared" si="3"/>
        <v>#DIV/0!</v>
      </c>
      <c r="AW7" s="25" t="e">
        <f t="shared" si="3"/>
        <v>#DIV/0!</v>
      </c>
      <c r="AX7" s="27" t="e">
        <f>AW7/$AW$10</f>
        <v>#DIV/0!</v>
      </c>
    </row>
    <row r="8" spans="2:50" ht="15" customHeight="1" x14ac:dyDescent="0.35">
      <c r="B8" s="230" t="s">
        <v>547</v>
      </c>
      <c r="C8" s="231"/>
      <c r="E8" s="12">
        <v>2</v>
      </c>
      <c r="F8" s="11">
        <v>2</v>
      </c>
      <c r="G8" s="155"/>
      <c r="H8" s="157"/>
      <c r="I8" s="158"/>
      <c r="J8" s="159"/>
      <c r="K8" s="159"/>
      <c r="L8" s="160">
        <f t="shared" si="1"/>
        <v>0</v>
      </c>
      <c r="M8" s="161" t="str">
        <f t="shared" ref="M8:M13" si="4">IF(L8=0,"NÃO APLICÁVEL","FUNDAMENTAR ALTERAÇÕES*")</f>
        <v>NÃO APLICÁVEL</v>
      </c>
      <c r="N8" s="163"/>
      <c r="O8" s="26"/>
      <c r="P8" s="10"/>
      <c r="Q8" s="7"/>
      <c r="R8" s="10"/>
      <c r="S8" s="8"/>
      <c r="T8" s="9"/>
      <c r="U8" s="70">
        <f t="shared" ref="U8:U36" si="5">IF(T8="Lisboa",1,IF(T8="Algarve",1,0))</f>
        <v>0</v>
      </c>
      <c r="V8" s="63">
        <v>102</v>
      </c>
      <c r="W8" s="223" t="s">
        <v>15</v>
      </c>
      <c r="X8" s="223"/>
      <c r="Y8" s="223"/>
      <c r="Z8" s="223"/>
      <c r="AA8" s="28">
        <f t="shared" ref="AA8:AA16" si="6">SUMIF($N$7:$N$37,W8,$K$7:$K$37)</f>
        <v>0</v>
      </c>
      <c r="AB8" s="29" t="e">
        <f t="shared" si="2"/>
        <v>#DIV/0!</v>
      </c>
      <c r="AC8" s="270">
        <v>0.2</v>
      </c>
      <c r="AD8" s="16"/>
      <c r="AE8" s="271" t="e">
        <f>IF((AB8+AB9)=0,0,AC8*(AF20-(AB8+AB9)))</f>
        <v>#DIV/0!</v>
      </c>
      <c r="AF8" s="28">
        <f>IF(AA8=0,0,IF((AA8+AA9)&gt;AE8,AA8*(AE8/(AA8+AA9)),AA8))</f>
        <v>0</v>
      </c>
      <c r="AG8" s="29" t="e">
        <f>AF8/$AF$20</f>
        <v>#DIV/0!</v>
      </c>
      <c r="AH8" s="60"/>
      <c r="AI8" s="28">
        <f t="shared" ref="AI8:AI19" si="7">AA8-AF8</f>
        <v>0</v>
      </c>
      <c r="AJ8" s="56"/>
      <c r="AK8" s="30" t="s">
        <v>52</v>
      </c>
      <c r="AL8" s="21" t="e">
        <f t="shared" ref="AL8:AV8" si="8">IF($AL$3="Sim",AL12*0.33,0)*($AW$10/$AW$12)</f>
        <v>#DIV/0!</v>
      </c>
      <c r="AM8" s="21" t="e">
        <f t="shared" si="8"/>
        <v>#DIV/0!</v>
      </c>
      <c r="AN8" s="21" t="e">
        <f t="shared" si="8"/>
        <v>#DIV/0!</v>
      </c>
      <c r="AO8" s="21" t="e">
        <f t="shared" si="8"/>
        <v>#DIV/0!</v>
      </c>
      <c r="AP8" s="21" t="e">
        <f t="shared" si="8"/>
        <v>#DIV/0!</v>
      </c>
      <c r="AQ8" s="21" t="e">
        <f t="shared" si="8"/>
        <v>#DIV/0!</v>
      </c>
      <c r="AR8" s="21" t="e">
        <f t="shared" si="8"/>
        <v>#DIV/0!</v>
      </c>
      <c r="AS8" s="21" t="e">
        <f t="shared" si="8"/>
        <v>#DIV/0!</v>
      </c>
      <c r="AT8" s="21" t="e">
        <f t="shared" si="8"/>
        <v>#DIV/0!</v>
      </c>
      <c r="AU8" s="21" t="e">
        <f t="shared" si="8"/>
        <v>#DIV/0!</v>
      </c>
      <c r="AV8" s="21" t="e">
        <f t="shared" si="8"/>
        <v>#DIV/0!</v>
      </c>
      <c r="AW8" s="25" t="e">
        <f t="shared" ref="AW8:AW12" si="9">SUM(AL8:AV8)</f>
        <v>#DIV/0!</v>
      </c>
      <c r="AX8" s="27" t="e">
        <f>AW8/$AW$10</f>
        <v>#DIV/0!</v>
      </c>
    </row>
    <row r="9" spans="2:50" ht="15" customHeight="1" x14ac:dyDescent="0.35">
      <c r="B9" s="220"/>
      <c r="C9" s="219"/>
      <c r="E9" s="12">
        <v>3</v>
      </c>
      <c r="F9" s="11">
        <v>3</v>
      </c>
      <c r="G9" s="155"/>
      <c r="H9" s="157"/>
      <c r="I9" s="158"/>
      <c r="J9" s="159"/>
      <c r="K9" s="159"/>
      <c r="L9" s="160">
        <f t="shared" si="1"/>
        <v>0</v>
      </c>
      <c r="M9" s="161" t="str">
        <f t="shared" si="4"/>
        <v>NÃO APLICÁVEL</v>
      </c>
      <c r="N9" s="163"/>
      <c r="O9" s="26"/>
      <c r="P9" s="10"/>
      <c r="Q9" s="7"/>
      <c r="R9" s="10"/>
      <c r="S9" s="8"/>
      <c r="T9" s="9"/>
      <c r="U9" s="70">
        <f t="shared" si="5"/>
        <v>0</v>
      </c>
      <c r="V9" s="63">
        <v>103</v>
      </c>
      <c r="W9" s="223" t="s">
        <v>16</v>
      </c>
      <c r="X9" s="223"/>
      <c r="Y9" s="223"/>
      <c r="Z9" s="223"/>
      <c r="AA9" s="28">
        <f t="shared" si="6"/>
        <v>0</v>
      </c>
      <c r="AB9" s="29" t="e">
        <f t="shared" si="2"/>
        <v>#DIV/0!</v>
      </c>
      <c r="AC9" s="270"/>
      <c r="AD9" s="16"/>
      <c r="AE9" s="271"/>
      <c r="AF9" s="28">
        <f>IF(AA9=0,0,IF((AA8+AA9)&gt;AE8,AA9*(AE8/(AA8+AA9)),AA9))</f>
        <v>0</v>
      </c>
      <c r="AG9" s="29" t="e">
        <f t="shared" ref="AG9:AG19" si="10">AF9/$AF$20</f>
        <v>#DIV/0!</v>
      </c>
      <c r="AH9" s="60"/>
      <c r="AI9" s="28">
        <f t="shared" si="7"/>
        <v>0</v>
      </c>
      <c r="AJ9" s="56"/>
      <c r="AK9" s="23" t="s">
        <v>122</v>
      </c>
      <c r="AL9" s="21" t="e">
        <f t="shared" ref="AL9:AV9" si="11">IF($AL$3="Sim",AL12*0.1005,AL12*0.15)*($AW$10/$AW$12)</f>
        <v>#DIV/0!</v>
      </c>
      <c r="AM9" s="21" t="e">
        <f t="shared" si="11"/>
        <v>#DIV/0!</v>
      </c>
      <c r="AN9" s="21" t="e">
        <f t="shared" si="11"/>
        <v>#DIV/0!</v>
      </c>
      <c r="AO9" s="21" t="e">
        <f t="shared" si="11"/>
        <v>#DIV/0!</v>
      </c>
      <c r="AP9" s="21" t="e">
        <f t="shared" si="11"/>
        <v>#DIV/0!</v>
      </c>
      <c r="AQ9" s="21" t="e">
        <f t="shared" si="11"/>
        <v>#DIV/0!</v>
      </c>
      <c r="AR9" s="21" t="e">
        <f t="shared" si="11"/>
        <v>#DIV/0!</v>
      </c>
      <c r="AS9" s="21" t="e">
        <f t="shared" si="11"/>
        <v>#DIV/0!</v>
      </c>
      <c r="AT9" s="21" t="e">
        <f t="shared" si="11"/>
        <v>#DIV/0!</v>
      </c>
      <c r="AU9" s="21" t="e">
        <f t="shared" si="11"/>
        <v>#DIV/0!</v>
      </c>
      <c r="AV9" s="21" t="e">
        <f t="shared" si="11"/>
        <v>#DIV/0!</v>
      </c>
      <c r="AW9" s="25" t="e">
        <f t="shared" si="9"/>
        <v>#DIV/0!</v>
      </c>
      <c r="AX9" s="27" t="e">
        <f>AW9/$AW$10</f>
        <v>#DIV/0!</v>
      </c>
    </row>
    <row r="10" spans="2:50" ht="15" customHeight="1" x14ac:dyDescent="0.35">
      <c r="B10" s="221"/>
      <c r="C10" s="222"/>
      <c r="E10" s="12">
        <v>4</v>
      </c>
      <c r="F10" s="11">
        <v>4</v>
      </c>
      <c r="G10" s="155"/>
      <c r="H10" s="157"/>
      <c r="I10" s="158"/>
      <c r="J10" s="159"/>
      <c r="K10" s="159"/>
      <c r="L10" s="160">
        <f t="shared" si="1"/>
        <v>0</v>
      </c>
      <c r="M10" s="161" t="str">
        <f t="shared" si="4"/>
        <v>NÃO APLICÁVEL</v>
      </c>
      <c r="N10" s="163"/>
      <c r="O10" s="26"/>
      <c r="P10" s="10"/>
      <c r="Q10" s="7"/>
      <c r="R10" s="10"/>
      <c r="S10" s="8"/>
      <c r="T10" s="9"/>
      <c r="U10" s="70">
        <f t="shared" si="5"/>
        <v>0</v>
      </c>
      <c r="V10" s="63">
        <v>104</v>
      </c>
      <c r="W10" s="223" t="s">
        <v>22</v>
      </c>
      <c r="X10" s="223"/>
      <c r="Y10" s="223"/>
      <c r="Z10" s="223"/>
      <c r="AA10" s="28">
        <f t="shared" si="6"/>
        <v>0</v>
      </c>
      <c r="AB10" s="29" t="e">
        <f t="shared" si="2"/>
        <v>#DIV/0!</v>
      </c>
      <c r="AC10" s="18">
        <v>0</v>
      </c>
      <c r="AD10" s="28"/>
      <c r="AE10" s="28" t="e">
        <f>IF(AB10=0,0,AC10*(AF20-AF10))</f>
        <v>#DIV/0!</v>
      </c>
      <c r="AF10" s="28">
        <f>IF(AA10=0,0,IF(AA10&gt;AE10,AE10,AA10))</f>
        <v>0</v>
      </c>
      <c r="AG10" s="29" t="e">
        <f t="shared" si="10"/>
        <v>#DIV/0!</v>
      </c>
      <c r="AH10" s="60"/>
      <c r="AI10" s="28">
        <f t="shared" si="7"/>
        <v>0</v>
      </c>
      <c r="AJ10" s="56"/>
      <c r="AK10" s="24" t="s">
        <v>53</v>
      </c>
      <c r="AL10" s="25" t="e">
        <f t="shared" ref="AL10:AV10" si="12">AL7+AL6</f>
        <v>#DIV/0!</v>
      </c>
      <c r="AM10" s="25" t="e">
        <f t="shared" si="12"/>
        <v>#DIV/0!</v>
      </c>
      <c r="AN10" s="25" t="e">
        <f t="shared" si="12"/>
        <v>#DIV/0!</v>
      </c>
      <c r="AO10" s="25" t="e">
        <f t="shared" si="12"/>
        <v>#DIV/0!</v>
      </c>
      <c r="AP10" s="25" t="e">
        <f t="shared" si="12"/>
        <v>#DIV/0!</v>
      </c>
      <c r="AQ10" s="25" t="e">
        <f t="shared" si="12"/>
        <v>#DIV/0!</v>
      </c>
      <c r="AR10" s="25" t="e">
        <f t="shared" si="12"/>
        <v>#DIV/0!</v>
      </c>
      <c r="AS10" s="25" t="e">
        <f t="shared" si="12"/>
        <v>#DIV/0!</v>
      </c>
      <c r="AT10" s="25" t="e">
        <f t="shared" si="12"/>
        <v>#DIV/0!</v>
      </c>
      <c r="AU10" s="25" t="e">
        <f t="shared" si="12"/>
        <v>#DIV/0!</v>
      </c>
      <c r="AV10" s="25" t="e">
        <f t="shared" si="12"/>
        <v>#DIV/0!</v>
      </c>
      <c r="AW10" s="25">
        <f>AF20</f>
        <v>0</v>
      </c>
      <c r="AX10" s="27">
        <v>1</v>
      </c>
    </row>
    <row r="11" spans="2:50" x14ac:dyDescent="0.35">
      <c r="B11" s="232" t="s">
        <v>56</v>
      </c>
      <c r="C11" s="233"/>
      <c r="E11" s="12">
        <v>5</v>
      </c>
      <c r="F11" s="11">
        <v>5</v>
      </c>
      <c r="G11" s="155"/>
      <c r="H11" s="157"/>
      <c r="I11" s="158"/>
      <c r="J11" s="159"/>
      <c r="K11" s="159"/>
      <c r="L11" s="160">
        <f t="shared" si="1"/>
        <v>0</v>
      </c>
      <c r="M11" s="161" t="str">
        <f t="shared" si="4"/>
        <v>NÃO APLICÁVEL</v>
      </c>
      <c r="N11" s="163"/>
      <c r="O11" s="26"/>
      <c r="P11" s="10"/>
      <c r="Q11" s="7"/>
      <c r="R11" s="10"/>
      <c r="S11" s="8"/>
      <c r="T11" s="9"/>
      <c r="U11" s="70">
        <f t="shared" si="5"/>
        <v>0</v>
      </c>
      <c r="V11" s="63">
        <v>105</v>
      </c>
      <c r="W11" s="223" t="s">
        <v>551</v>
      </c>
      <c r="X11" s="223"/>
      <c r="Y11" s="223"/>
      <c r="Z11" s="223"/>
      <c r="AA11" s="28">
        <f t="shared" si="6"/>
        <v>0</v>
      </c>
      <c r="AB11" s="29" t="e">
        <f t="shared" si="2"/>
        <v>#DIV/0!</v>
      </c>
      <c r="AC11" s="18">
        <v>0</v>
      </c>
      <c r="AD11" s="28"/>
      <c r="AE11" s="28" t="e">
        <f>IF(AB11=0,0,AC11*(AF20-AF11))</f>
        <v>#DIV/0!</v>
      </c>
      <c r="AF11" s="28">
        <f>IF(AA11=0,0,IF(AA11&gt;AE11,AE11,AA11))</f>
        <v>0</v>
      </c>
      <c r="AG11" s="29" t="e">
        <f t="shared" si="10"/>
        <v>#DIV/0!</v>
      </c>
      <c r="AH11" s="60"/>
      <c r="AI11" s="28">
        <f t="shared" si="7"/>
        <v>0</v>
      </c>
      <c r="AJ11" s="56"/>
      <c r="AK11" s="24" t="s">
        <v>54</v>
      </c>
      <c r="AL11" s="25">
        <v>0</v>
      </c>
      <c r="AM11" s="25">
        <v>0</v>
      </c>
      <c r="AN11" s="25"/>
      <c r="AO11" s="25"/>
      <c r="AP11" s="25"/>
      <c r="AQ11" s="25"/>
      <c r="AR11" s="25"/>
      <c r="AS11" s="25">
        <v>0</v>
      </c>
      <c r="AT11" s="25">
        <v>0</v>
      </c>
      <c r="AU11" s="25">
        <v>0</v>
      </c>
      <c r="AV11" s="25">
        <v>0</v>
      </c>
      <c r="AW11" s="25">
        <f t="shared" si="9"/>
        <v>0</v>
      </c>
      <c r="AX11" s="27"/>
    </row>
    <row r="12" spans="2:50" x14ac:dyDescent="0.35">
      <c r="B12" s="234"/>
      <c r="C12" s="235"/>
      <c r="E12" s="12">
        <v>6</v>
      </c>
      <c r="F12" s="11">
        <v>6</v>
      </c>
      <c r="G12" s="155"/>
      <c r="H12" s="157"/>
      <c r="I12" s="158"/>
      <c r="J12" s="159"/>
      <c r="K12" s="159"/>
      <c r="L12" s="160">
        <f t="shared" si="1"/>
        <v>0</v>
      </c>
      <c r="M12" s="161" t="str">
        <f t="shared" si="4"/>
        <v>NÃO APLICÁVEL</v>
      </c>
      <c r="N12" s="163"/>
      <c r="O12" s="26"/>
      <c r="P12" s="10"/>
      <c r="Q12" s="7"/>
      <c r="R12" s="10"/>
      <c r="S12" s="8"/>
      <c r="T12" s="9"/>
      <c r="U12" s="70">
        <f t="shared" si="5"/>
        <v>0</v>
      </c>
      <c r="V12" s="63">
        <v>106</v>
      </c>
      <c r="W12" s="223" t="s">
        <v>25</v>
      </c>
      <c r="X12" s="223"/>
      <c r="Y12" s="223"/>
      <c r="Z12" s="223"/>
      <c r="AA12" s="28">
        <f t="shared" si="6"/>
        <v>0</v>
      </c>
      <c r="AB12" s="29" t="e">
        <f t="shared" si="2"/>
        <v>#DIV/0!</v>
      </c>
      <c r="AC12" s="16"/>
      <c r="AD12" s="16"/>
      <c r="AE12" s="16"/>
      <c r="AF12" s="28">
        <f>AA12</f>
        <v>0</v>
      </c>
      <c r="AG12" s="29" t="e">
        <f t="shared" si="10"/>
        <v>#DIV/0!</v>
      </c>
      <c r="AH12" s="60"/>
      <c r="AI12" s="28">
        <f t="shared" si="7"/>
        <v>0</v>
      </c>
      <c r="AJ12" s="56"/>
      <c r="AK12" s="24" t="s">
        <v>55</v>
      </c>
      <c r="AL12" s="25">
        <f t="shared" ref="AL12:AV12" si="13">SUMIF($I$7:$I$37,AL5,$K$7:$K$37)</f>
        <v>0</v>
      </c>
      <c r="AM12" s="25">
        <f t="shared" si="13"/>
        <v>0</v>
      </c>
      <c r="AN12" s="25">
        <f t="shared" si="13"/>
        <v>0</v>
      </c>
      <c r="AO12" s="25">
        <f t="shared" si="13"/>
        <v>0</v>
      </c>
      <c r="AP12" s="25">
        <f t="shared" si="13"/>
        <v>0</v>
      </c>
      <c r="AQ12" s="25">
        <f t="shared" si="13"/>
        <v>0</v>
      </c>
      <c r="AR12" s="25">
        <f t="shared" si="13"/>
        <v>0</v>
      </c>
      <c r="AS12" s="25">
        <f t="shared" si="13"/>
        <v>0</v>
      </c>
      <c r="AT12" s="25">
        <f t="shared" si="13"/>
        <v>0</v>
      </c>
      <c r="AU12" s="25">
        <f t="shared" si="13"/>
        <v>0</v>
      </c>
      <c r="AV12" s="25">
        <f t="shared" si="13"/>
        <v>0</v>
      </c>
      <c r="AW12" s="25">
        <f t="shared" si="9"/>
        <v>0</v>
      </c>
      <c r="AX12" s="27"/>
    </row>
    <row r="13" spans="2:50" ht="15" customHeight="1" x14ac:dyDescent="0.35">
      <c r="B13" s="72" t="s">
        <v>29</v>
      </c>
      <c r="C13" s="73">
        <f>AA14-AF14</f>
        <v>0</v>
      </c>
      <c r="E13" s="12">
        <v>7</v>
      </c>
      <c r="F13" s="11">
        <v>7</v>
      </c>
      <c r="G13" s="155"/>
      <c r="H13" s="157"/>
      <c r="I13" s="158"/>
      <c r="J13" s="159"/>
      <c r="K13" s="159"/>
      <c r="L13" s="160">
        <f t="shared" si="1"/>
        <v>0</v>
      </c>
      <c r="M13" s="161" t="str">
        <f t="shared" si="4"/>
        <v>NÃO APLICÁVEL</v>
      </c>
      <c r="N13" s="163"/>
      <c r="O13" s="26"/>
      <c r="P13" s="10"/>
      <c r="Q13" s="7"/>
      <c r="R13" s="10"/>
      <c r="S13" s="8"/>
      <c r="T13" s="9"/>
      <c r="U13" s="70">
        <f t="shared" si="5"/>
        <v>0</v>
      </c>
      <c r="V13" s="63">
        <v>107</v>
      </c>
      <c r="W13" s="223" t="s">
        <v>27</v>
      </c>
      <c r="X13" s="223"/>
      <c r="Y13" s="223"/>
      <c r="Z13" s="223"/>
      <c r="AA13" s="28">
        <f t="shared" si="6"/>
        <v>0</v>
      </c>
      <c r="AB13" s="29" t="e">
        <f t="shared" si="2"/>
        <v>#DIV/0!</v>
      </c>
      <c r="AC13" s="16"/>
      <c r="AD13" s="16"/>
      <c r="AE13" s="16"/>
      <c r="AF13" s="28">
        <f>AA13</f>
        <v>0</v>
      </c>
      <c r="AG13" s="29" t="e">
        <f t="shared" si="10"/>
        <v>#DIV/0!</v>
      </c>
      <c r="AH13" s="60"/>
      <c r="AI13" s="28">
        <f t="shared" si="7"/>
        <v>0</v>
      </c>
      <c r="AJ13" s="56"/>
    </row>
    <row r="14" spans="2:50" x14ac:dyDescent="0.35">
      <c r="B14" s="72"/>
      <c r="C14" s="73"/>
      <c r="E14" s="12">
        <v>8</v>
      </c>
      <c r="F14" s="11">
        <v>8</v>
      </c>
      <c r="G14" s="5"/>
      <c r="H14" s="48"/>
      <c r="I14" s="57"/>
      <c r="J14" s="6"/>
      <c r="K14" s="6"/>
      <c r="L14" s="68">
        <f t="shared" ref="L14:L36" si="14">K14-J14</f>
        <v>0</v>
      </c>
      <c r="M14" s="52" t="str">
        <f t="shared" ref="M14:M36" si="15">IF(L14=0,"NÃO APLICÁVEL","FUNDAMENTAR ALTERAÇÕES*")</f>
        <v>NÃO APLICÁVEL</v>
      </c>
      <c r="N14" s="26"/>
      <c r="O14" s="26"/>
      <c r="P14" s="10"/>
      <c r="Q14" s="7"/>
      <c r="R14" s="10"/>
      <c r="S14" s="8"/>
      <c r="T14" s="9"/>
      <c r="U14" s="70">
        <f t="shared" si="5"/>
        <v>0</v>
      </c>
      <c r="V14" s="63">
        <v>108</v>
      </c>
      <c r="W14" s="223" t="s">
        <v>29</v>
      </c>
      <c r="X14" s="223"/>
      <c r="Y14" s="223"/>
      <c r="Z14" s="223"/>
      <c r="AA14" s="28">
        <f t="shared" si="6"/>
        <v>0</v>
      </c>
      <c r="AB14" s="29" t="e">
        <f t="shared" si="2"/>
        <v>#DIV/0!</v>
      </c>
      <c r="AC14" s="18">
        <v>0.15</v>
      </c>
      <c r="AD14" s="28"/>
      <c r="AE14" s="28" t="e">
        <f>IF(AB14=0,0,AC14*(AF20-AF14))</f>
        <v>#DIV/0!</v>
      </c>
      <c r="AF14" s="61">
        <f>IF(AA14=0,0,IF(AA14&gt;AE14,AE14,AA14))</f>
        <v>0</v>
      </c>
      <c r="AG14" s="29" t="e">
        <f t="shared" si="10"/>
        <v>#DIV/0!</v>
      </c>
      <c r="AH14" s="60" t="e">
        <f>AF14/(AF20-AF14)</f>
        <v>#DIV/0!</v>
      </c>
      <c r="AI14" s="28">
        <f t="shared" si="7"/>
        <v>0</v>
      </c>
      <c r="AJ14" s="56"/>
    </row>
    <row r="15" spans="2:50" x14ac:dyDescent="0.35">
      <c r="B15" s="166" t="s">
        <v>550</v>
      </c>
      <c r="C15" s="167">
        <f>(AA10+AA11)-(AF10+AF11)</f>
        <v>0</v>
      </c>
      <c r="E15" s="12">
        <v>9</v>
      </c>
      <c r="F15" s="11">
        <v>9</v>
      </c>
      <c r="G15" s="5"/>
      <c r="H15" s="48"/>
      <c r="I15" s="57"/>
      <c r="J15" s="6"/>
      <c r="K15" s="6"/>
      <c r="L15" s="68">
        <f t="shared" si="14"/>
        <v>0</v>
      </c>
      <c r="M15" s="52" t="str">
        <f t="shared" si="15"/>
        <v>NÃO APLICÁVEL</v>
      </c>
      <c r="N15" s="26"/>
      <c r="O15" s="26"/>
      <c r="P15" s="10"/>
      <c r="Q15" s="7"/>
      <c r="R15" s="10"/>
      <c r="S15" s="8"/>
      <c r="T15" s="9"/>
      <c r="U15" s="70">
        <f t="shared" si="5"/>
        <v>0</v>
      </c>
      <c r="V15" s="63">
        <v>109</v>
      </c>
      <c r="W15" s="223" t="s">
        <v>31</v>
      </c>
      <c r="X15" s="223"/>
      <c r="Y15" s="223"/>
      <c r="Z15" s="223"/>
      <c r="AA15" s="28">
        <f t="shared" si="6"/>
        <v>0</v>
      </c>
      <c r="AB15" s="29" t="e">
        <f t="shared" si="2"/>
        <v>#DIV/0!</v>
      </c>
      <c r="AC15" s="18">
        <v>0.2</v>
      </c>
      <c r="AD15" s="28"/>
      <c r="AE15" s="28" t="e">
        <f>IF(AB15=0,0,AC15*(AF20-AF15))</f>
        <v>#DIV/0!</v>
      </c>
      <c r="AF15" s="61">
        <f>IF(AA15=0,0,IF(AA15&gt;AE15,AE15,AA15))</f>
        <v>0</v>
      </c>
      <c r="AG15" s="29" t="e">
        <f t="shared" si="10"/>
        <v>#DIV/0!</v>
      </c>
      <c r="AH15" s="60" t="e">
        <f>AF15/(AF20-AF15)</f>
        <v>#DIV/0!</v>
      </c>
      <c r="AI15" s="28">
        <f t="shared" si="7"/>
        <v>0</v>
      </c>
      <c r="AJ15" s="56"/>
    </row>
    <row r="16" spans="2:50" ht="15" customHeight="1" x14ac:dyDescent="0.35">
      <c r="B16" s="166"/>
      <c r="C16" s="167"/>
      <c r="D16" s="33"/>
      <c r="E16" s="12">
        <v>10</v>
      </c>
      <c r="F16" s="11">
        <v>10</v>
      </c>
      <c r="G16" s="5"/>
      <c r="H16" s="48"/>
      <c r="I16" s="57">
        <f t="shared" ref="I16:I36" si="16">YEAR(H16)</f>
        <v>1900</v>
      </c>
      <c r="J16" s="6"/>
      <c r="K16" s="6"/>
      <c r="L16" s="68">
        <f t="shared" si="14"/>
        <v>0</v>
      </c>
      <c r="M16" s="52" t="str">
        <f t="shared" si="15"/>
        <v>NÃO APLICÁVEL</v>
      </c>
      <c r="N16" s="26"/>
      <c r="O16" s="26"/>
      <c r="P16" s="10"/>
      <c r="Q16" s="7"/>
      <c r="R16" s="10"/>
      <c r="S16" s="8"/>
      <c r="T16" s="9"/>
      <c r="U16" s="70">
        <f t="shared" si="5"/>
        <v>0</v>
      </c>
      <c r="V16" s="63">
        <v>110</v>
      </c>
      <c r="W16" s="224" t="s">
        <v>115</v>
      </c>
      <c r="X16" s="225"/>
      <c r="Y16" s="225"/>
      <c r="Z16" s="226"/>
      <c r="AA16" s="28">
        <f t="shared" si="6"/>
        <v>0</v>
      </c>
      <c r="AB16" s="29" t="e">
        <f t="shared" si="2"/>
        <v>#DIV/0!</v>
      </c>
      <c r="AC16" s="18">
        <v>0</v>
      </c>
      <c r="AD16" s="28"/>
      <c r="AE16" s="28" t="e">
        <f>IF(AB16=0,0,AC16*(AF20-AF16))</f>
        <v>#DIV/0!</v>
      </c>
      <c r="AF16" s="61">
        <f>IF(AA16=0,0,IF(AA16&gt;AE16,AE16,AA16))</f>
        <v>0</v>
      </c>
      <c r="AG16" s="29" t="e">
        <f t="shared" si="10"/>
        <v>#DIV/0!</v>
      </c>
      <c r="AH16" s="60" t="e">
        <f>AF16/(AF20-AF16)</f>
        <v>#DIV/0!</v>
      </c>
      <c r="AI16" s="28">
        <f t="shared" si="7"/>
        <v>0</v>
      </c>
      <c r="AJ16" s="56"/>
    </row>
    <row r="17" spans="2:36" x14ac:dyDescent="0.35">
      <c r="B17" s="72" t="s">
        <v>57</v>
      </c>
      <c r="C17" s="74">
        <f>AA15-AF15</f>
        <v>0</v>
      </c>
      <c r="D17" s="33"/>
      <c r="E17" s="12">
        <v>11</v>
      </c>
      <c r="F17" s="11">
        <v>11</v>
      </c>
      <c r="G17" s="5"/>
      <c r="H17" s="48"/>
      <c r="I17" s="57">
        <f t="shared" si="16"/>
        <v>1900</v>
      </c>
      <c r="J17" s="6"/>
      <c r="K17" s="6"/>
      <c r="L17" s="68">
        <f t="shared" si="14"/>
        <v>0</v>
      </c>
      <c r="M17" s="52" t="str">
        <f t="shared" si="15"/>
        <v>NÃO APLICÁVEL</v>
      </c>
      <c r="N17" s="26"/>
      <c r="O17" s="26"/>
      <c r="P17" s="10"/>
      <c r="Q17" s="7"/>
      <c r="R17" s="10"/>
      <c r="S17" s="8"/>
      <c r="T17" s="9"/>
      <c r="U17" s="70">
        <f t="shared" si="5"/>
        <v>0</v>
      </c>
      <c r="V17" s="63">
        <v>111</v>
      </c>
      <c r="W17" s="223" t="s">
        <v>33</v>
      </c>
      <c r="X17" s="223"/>
      <c r="Y17" s="223"/>
      <c r="Z17" s="223"/>
      <c r="AA17" s="28">
        <f>SUMIF($N$7:$N$37,W17,$K$7:$K$37)</f>
        <v>0</v>
      </c>
      <c r="AB17" s="29" t="e">
        <f t="shared" si="2"/>
        <v>#DIV/0!</v>
      </c>
      <c r="AC17" s="156"/>
      <c r="AD17" s="16"/>
      <c r="AE17" s="28"/>
      <c r="AF17" s="28"/>
      <c r="AG17" s="29" t="e">
        <f t="shared" si="10"/>
        <v>#DIV/0!</v>
      </c>
      <c r="AH17" s="60"/>
      <c r="AI17" s="28">
        <f t="shared" si="7"/>
        <v>0</v>
      </c>
      <c r="AJ17" s="56"/>
    </row>
    <row r="18" spans="2:36" x14ac:dyDescent="0.35">
      <c r="B18" s="72"/>
      <c r="C18" s="73"/>
      <c r="D18" s="33"/>
      <c r="E18" s="12">
        <v>12</v>
      </c>
      <c r="F18" s="11">
        <v>12</v>
      </c>
      <c r="G18" s="5"/>
      <c r="H18" s="48"/>
      <c r="I18" s="57">
        <f t="shared" si="16"/>
        <v>1900</v>
      </c>
      <c r="J18" s="6"/>
      <c r="K18" s="6"/>
      <c r="L18" s="68">
        <f t="shared" si="14"/>
        <v>0</v>
      </c>
      <c r="M18" s="52" t="str">
        <f t="shared" si="15"/>
        <v>NÃO APLICÁVEL</v>
      </c>
      <c r="N18" s="26"/>
      <c r="O18" s="26"/>
      <c r="P18" s="10"/>
      <c r="Q18" s="7"/>
      <c r="R18" s="10"/>
      <c r="S18" s="8"/>
      <c r="T18" s="9"/>
      <c r="U18" s="70">
        <f t="shared" si="5"/>
        <v>0</v>
      </c>
      <c r="V18" s="63">
        <v>112</v>
      </c>
      <c r="W18" s="49" t="s">
        <v>34</v>
      </c>
      <c r="X18" s="49"/>
      <c r="Y18" s="49"/>
      <c r="Z18" s="49"/>
      <c r="AA18" s="28">
        <f>SUMIF($N$7:$N$37,W18,$K$7:$K$37)</f>
        <v>0</v>
      </c>
      <c r="AB18" s="29" t="e">
        <f t="shared" si="2"/>
        <v>#DIV/0!</v>
      </c>
      <c r="AC18" s="16"/>
      <c r="AD18" s="16"/>
      <c r="AE18" s="16"/>
      <c r="AF18" s="28"/>
      <c r="AG18" s="29" t="e">
        <f t="shared" si="10"/>
        <v>#DIV/0!</v>
      </c>
      <c r="AH18" s="60"/>
      <c r="AI18" s="28">
        <f t="shared" si="7"/>
        <v>0</v>
      </c>
      <c r="AJ18" s="56"/>
    </row>
    <row r="19" spans="2:36" ht="15" customHeight="1" x14ac:dyDescent="0.35">
      <c r="B19" s="72" t="s">
        <v>115</v>
      </c>
      <c r="C19" s="73">
        <f>AA16-AF16</f>
        <v>0</v>
      </c>
      <c r="D19" s="33"/>
      <c r="E19" s="12">
        <v>13</v>
      </c>
      <c r="F19" s="11">
        <v>13</v>
      </c>
      <c r="G19" s="5"/>
      <c r="H19" s="48"/>
      <c r="I19" s="57">
        <f t="shared" si="16"/>
        <v>1900</v>
      </c>
      <c r="J19" s="6"/>
      <c r="K19" s="6"/>
      <c r="L19" s="68">
        <f t="shared" si="14"/>
        <v>0</v>
      </c>
      <c r="M19" s="52" t="str">
        <f t="shared" si="15"/>
        <v>NÃO APLICÁVEL</v>
      </c>
      <c r="N19" s="26"/>
      <c r="O19" s="26"/>
      <c r="P19" s="10"/>
      <c r="Q19" s="7"/>
      <c r="R19" s="10"/>
      <c r="S19" s="8"/>
      <c r="T19" s="9"/>
      <c r="U19" s="70">
        <f t="shared" si="5"/>
        <v>0</v>
      </c>
      <c r="V19" s="63">
        <v>199</v>
      </c>
      <c r="W19" s="224" t="s">
        <v>36</v>
      </c>
      <c r="X19" s="225"/>
      <c r="Y19" s="225"/>
      <c r="Z19" s="226"/>
      <c r="AA19" s="28">
        <f>SUMIF($N$7:$N$37,W19,$K$7:$K$37)</f>
        <v>0</v>
      </c>
      <c r="AB19" s="29" t="e">
        <f t="shared" si="2"/>
        <v>#DIV/0!</v>
      </c>
      <c r="AC19" s="17"/>
      <c r="AD19" s="17"/>
      <c r="AE19" s="17"/>
      <c r="AF19" s="28">
        <v>0</v>
      </c>
      <c r="AG19" s="29" t="e">
        <f t="shared" si="10"/>
        <v>#DIV/0!</v>
      </c>
      <c r="AH19" s="60"/>
      <c r="AI19" s="28">
        <f t="shared" si="7"/>
        <v>0</v>
      </c>
      <c r="AJ19" s="56"/>
    </row>
    <row r="20" spans="2:36" x14ac:dyDescent="0.35">
      <c r="B20" s="75"/>
      <c r="C20" s="76"/>
      <c r="D20" s="33"/>
      <c r="E20" s="12">
        <v>14</v>
      </c>
      <c r="F20" s="11">
        <v>14</v>
      </c>
      <c r="G20" s="5"/>
      <c r="H20" s="48"/>
      <c r="I20" s="57">
        <f t="shared" si="16"/>
        <v>1900</v>
      </c>
      <c r="J20" s="6"/>
      <c r="K20" s="6"/>
      <c r="L20" s="68">
        <f t="shared" si="14"/>
        <v>0</v>
      </c>
      <c r="M20" s="52" t="str">
        <f t="shared" si="15"/>
        <v>NÃO APLICÁVEL</v>
      </c>
      <c r="N20" s="26"/>
      <c r="O20" s="26"/>
      <c r="P20" s="10"/>
      <c r="Q20" s="7"/>
      <c r="R20" s="10"/>
      <c r="S20" s="8"/>
      <c r="T20" s="9"/>
      <c r="U20" s="70">
        <f t="shared" si="5"/>
        <v>0</v>
      </c>
      <c r="V20" s="227" t="s">
        <v>46</v>
      </c>
      <c r="W20" s="228"/>
      <c r="X20" s="228"/>
      <c r="Y20" s="228"/>
      <c r="Z20" s="229"/>
      <c r="AA20" s="19">
        <f>SUM(AA7:AA19)</f>
        <v>0</v>
      </c>
      <c r="AB20" s="20">
        <v>0.99999999999999978</v>
      </c>
      <c r="AC20" s="20"/>
      <c r="AD20" s="20"/>
      <c r="AE20" s="20"/>
      <c r="AF20" s="19">
        <f>SUM(AF7:AF19)</f>
        <v>0</v>
      </c>
      <c r="AG20" s="20">
        <v>0.99999999999999989</v>
      </c>
      <c r="AH20" s="19"/>
      <c r="AI20" s="19">
        <f>SUM(AI7:AI19)</f>
        <v>0</v>
      </c>
    </row>
    <row r="21" spans="2:36" ht="15" thickBot="1" x14ac:dyDescent="0.4">
      <c r="B21" s="230" t="s">
        <v>548</v>
      </c>
      <c r="C21" s="231"/>
      <c r="E21" s="12">
        <v>15</v>
      </c>
      <c r="F21" s="11">
        <v>15</v>
      </c>
      <c r="G21" s="5"/>
      <c r="H21" s="48"/>
      <c r="I21" s="57">
        <f t="shared" si="16"/>
        <v>1900</v>
      </c>
      <c r="J21" s="6"/>
      <c r="K21" s="6"/>
      <c r="L21" s="68">
        <f t="shared" si="14"/>
        <v>0</v>
      </c>
      <c r="M21" s="52" t="str">
        <f t="shared" si="15"/>
        <v>NÃO APLICÁVEL</v>
      </c>
      <c r="N21" s="26"/>
      <c r="O21" s="26"/>
      <c r="P21" s="10"/>
      <c r="Q21" s="7"/>
      <c r="R21" s="10"/>
      <c r="S21" s="8"/>
      <c r="T21" s="9"/>
      <c r="U21" s="70">
        <f t="shared" si="5"/>
        <v>0</v>
      </c>
    </row>
    <row r="22" spans="2:36" ht="15" customHeight="1" thickTop="1" x14ac:dyDescent="0.35">
      <c r="B22" s="220"/>
      <c r="C22" s="219"/>
      <c r="E22" s="12">
        <v>16</v>
      </c>
      <c r="F22" s="11">
        <v>16</v>
      </c>
      <c r="G22" s="5"/>
      <c r="H22" s="48"/>
      <c r="I22" s="57">
        <f t="shared" si="16"/>
        <v>1900</v>
      </c>
      <c r="J22" s="6"/>
      <c r="K22" s="6"/>
      <c r="L22" s="68">
        <f t="shared" si="14"/>
        <v>0</v>
      </c>
      <c r="M22" s="52" t="str">
        <f t="shared" si="15"/>
        <v>NÃO APLICÁVEL</v>
      </c>
      <c r="N22" s="26"/>
      <c r="O22" s="26"/>
      <c r="P22" s="10"/>
      <c r="Q22" s="7"/>
      <c r="R22" s="10"/>
      <c r="S22" s="8"/>
      <c r="T22" s="9"/>
      <c r="U22" s="70">
        <f t="shared" si="5"/>
        <v>0</v>
      </c>
      <c r="W22" s="272" t="s">
        <v>481</v>
      </c>
      <c r="X22" s="273"/>
      <c r="Y22" s="273"/>
      <c r="Z22" s="274"/>
      <c r="AA22" s="278" t="s">
        <v>479</v>
      </c>
      <c r="AB22" s="262" t="s">
        <v>549</v>
      </c>
    </row>
    <row r="23" spans="2:36" x14ac:dyDescent="0.35">
      <c r="B23" s="221"/>
      <c r="C23" s="222"/>
      <c r="E23" s="12">
        <v>17</v>
      </c>
      <c r="F23" s="11">
        <v>17</v>
      </c>
      <c r="G23" s="5"/>
      <c r="H23" s="48"/>
      <c r="I23" s="57">
        <f t="shared" si="16"/>
        <v>1900</v>
      </c>
      <c r="J23" s="6"/>
      <c r="K23" s="6"/>
      <c r="L23" s="68">
        <f t="shared" si="14"/>
        <v>0</v>
      </c>
      <c r="M23" s="52" t="str">
        <f t="shared" si="15"/>
        <v>NÃO APLICÁVEL</v>
      </c>
      <c r="N23" s="26"/>
      <c r="O23" s="26"/>
      <c r="P23" s="10"/>
      <c r="Q23" s="7"/>
      <c r="R23" s="10"/>
      <c r="S23" s="8"/>
      <c r="T23" s="9"/>
      <c r="U23" s="70">
        <f t="shared" si="5"/>
        <v>0</v>
      </c>
      <c r="W23" s="275" t="s">
        <v>478</v>
      </c>
      <c r="X23" s="276"/>
      <c r="Y23" s="276"/>
      <c r="Z23" s="277"/>
      <c r="AA23" s="279"/>
      <c r="AB23" s="263"/>
    </row>
    <row r="24" spans="2:36" x14ac:dyDescent="0.35">
      <c r="B24" s="218" t="s">
        <v>473</v>
      </c>
      <c r="C24" s="219"/>
      <c r="E24" s="12">
        <v>18</v>
      </c>
      <c r="F24" s="11">
        <v>18</v>
      </c>
      <c r="G24" s="5"/>
      <c r="H24" s="48"/>
      <c r="I24" s="57">
        <f t="shared" si="16"/>
        <v>1900</v>
      </c>
      <c r="J24" s="6"/>
      <c r="K24" s="6"/>
      <c r="L24" s="68">
        <f t="shared" si="14"/>
        <v>0</v>
      </c>
      <c r="M24" s="52" t="str">
        <f t="shared" si="15"/>
        <v>NÃO APLICÁVEL</v>
      </c>
      <c r="N24" s="26"/>
      <c r="O24" s="26"/>
      <c r="P24" s="10"/>
      <c r="Q24" s="7"/>
      <c r="R24" s="10"/>
      <c r="S24" s="8"/>
      <c r="T24" s="9"/>
      <c r="U24" s="70">
        <f t="shared" si="5"/>
        <v>0</v>
      </c>
      <c r="W24" s="267" t="s">
        <v>433</v>
      </c>
      <c r="X24" s="268"/>
      <c r="Y24" s="268"/>
      <c r="Z24" s="269"/>
      <c r="AA24" s="86">
        <f>SUM(AA25:AA29)</f>
        <v>0</v>
      </c>
      <c r="AB24" s="83">
        <f>AA24</f>
        <v>0</v>
      </c>
    </row>
    <row r="25" spans="2:36" x14ac:dyDescent="0.35">
      <c r="B25" s="220"/>
      <c r="C25" s="219"/>
      <c r="E25" s="12">
        <v>19</v>
      </c>
      <c r="F25" s="11">
        <v>19</v>
      </c>
      <c r="G25" s="5"/>
      <c r="H25" s="48"/>
      <c r="I25" s="57">
        <f t="shared" si="16"/>
        <v>1900</v>
      </c>
      <c r="J25" s="6"/>
      <c r="K25" s="6"/>
      <c r="L25" s="68">
        <f t="shared" si="14"/>
        <v>0</v>
      </c>
      <c r="M25" s="52" t="str">
        <f t="shared" si="15"/>
        <v>NÃO APLICÁVEL</v>
      </c>
      <c r="N25" s="26"/>
      <c r="O25" s="26"/>
      <c r="P25" s="10"/>
      <c r="Q25" s="7"/>
      <c r="R25" s="10"/>
      <c r="S25" s="8"/>
      <c r="T25" s="9"/>
      <c r="U25" s="70">
        <f t="shared" si="5"/>
        <v>0</v>
      </c>
      <c r="W25" s="223" t="s">
        <v>434</v>
      </c>
      <c r="X25" s="223"/>
      <c r="Y25" s="223"/>
      <c r="Z25" s="223"/>
      <c r="AA25" s="85">
        <f>SUMIF($O$7:$O$37,W25,$K$7:$K$37)</f>
        <v>0</v>
      </c>
      <c r="AB25" s="80">
        <f>AA25</f>
        <v>0</v>
      </c>
    </row>
    <row r="26" spans="2:36" x14ac:dyDescent="0.35">
      <c r="B26" s="221"/>
      <c r="C26" s="222"/>
      <c r="E26" s="12">
        <v>20</v>
      </c>
      <c r="F26" s="11">
        <v>20</v>
      </c>
      <c r="G26" s="5"/>
      <c r="H26" s="48"/>
      <c r="I26" s="57">
        <f t="shared" si="16"/>
        <v>1900</v>
      </c>
      <c r="J26" s="6"/>
      <c r="K26" s="6"/>
      <c r="L26" s="68">
        <f t="shared" si="14"/>
        <v>0</v>
      </c>
      <c r="M26" s="52" t="str">
        <f t="shared" si="15"/>
        <v>NÃO APLICÁVEL</v>
      </c>
      <c r="N26" s="26"/>
      <c r="O26" s="26"/>
      <c r="P26" s="10"/>
      <c r="Q26" s="7"/>
      <c r="R26" s="10"/>
      <c r="S26" s="8"/>
      <c r="T26" s="9"/>
      <c r="U26" s="70">
        <f t="shared" si="5"/>
        <v>0</v>
      </c>
      <c r="W26" s="223" t="s">
        <v>435</v>
      </c>
      <c r="X26" s="223"/>
      <c r="Y26" s="223"/>
      <c r="Z26" s="223"/>
      <c r="AA26" s="85">
        <f t="shared" ref="AA26:AA29" si="17">SUMIF($O$7:$O$37,W26,$K$7:$K$37)</f>
        <v>0</v>
      </c>
      <c r="AB26" s="80">
        <f t="shared" ref="AB26:AB29" si="18">AA26</f>
        <v>0</v>
      </c>
    </row>
    <row r="27" spans="2:36" x14ac:dyDescent="0.35">
      <c r="E27" s="12">
        <v>21</v>
      </c>
      <c r="F27" s="11">
        <v>21</v>
      </c>
      <c r="G27" s="5"/>
      <c r="H27" s="48"/>
      <c r="I27" s="57">
        <f t="shared" si="16"/>
        <v>1900</v>
      </c>
      <c r="J27" s="6"/>
      <c r="K27" s="6"/>
      <c r="L27" s="68">
        <f t="shared" si="14"/>
        <v>0</v>
      </c>
      <c r="M27" s="52" t="str">
        <f t="shared" si="15"/>
        <v>NÃO APLICÁVEL</v>
      </c>
      <c r="N27" s="26"/>
      <c r="O27" s="26"/>
      <c r="P27" s="10"/>
      <c r="Q27" s="7"/>
      <c r="R27" s="10"/>
      <c r="S27" s="8"/>
      <c r="T27" s="9"/>
      <c r="U27" s="70">
        <f t="shared" si="5"/>
        <v>0</v>
      </c>
      <c r="W27" s="223" t="s">
        <v>436</v>
      </c>
      <c r="X27" s="223"/>
      <c r="Y27" s="223"/>
      <c r="Z27" s="223"/>
      <c r="AA27" s="85">
        <f t="shared" si="17"/>
        <v>0</v>
      </c>
      <c r="AB27" s="80">
        <f t="shared" si="18"/>
        <v>0</v>
      </c>
    </row>
    <row r="28" spans="2:36" x14ac:dyDescent="0.35">
      <c r="E28" s="12">
        <v>22</v>
      </c>
      <c r="F28" s="11">
        <v>22</v>
      </c>
      <c r="G28" s="5"/>
      <c r="H28" s="48"/>
      <c r="I28" s="57">
        <f t="shared" si="16"/>
        <v>1900</v>
      </c>
      <c r="J28" s="6"/>
      <c r="K28" s="6"/>
      <c r="L28" s="68">
        <f t="shared" si="14"/>
        <v>0</v>
      </c>
      <c r="M28" s="52" t="str">
        <f t="shared" si="15"/>
        <v>NÃO APLICÁVEL</v>
      </c>
      <c r="N28" s="26"/>
      <c r="O28" s="26"/>
      <c r="P28" s="10"/>
      <c r="Q28" s="7"/>
      <c r="R28" s="10"/>
      <c r="S28" s="8"/>
      <c r="T28" s="9"/>
      <c r="U28" s="70">
        <f t="shared" si="5"/>
        <v>0</v>
      </c>
      <c r="W28" s="223" t="s">
        <v>437</v>
      </c>
      <c r="X28" s="223"/>
      <c r="Y28" s="223"/>
      <c r="Z28" s="223"/>
      <c r="AA28" s="85">
        <f t="shared" si="17"/>
        <v>0</v>
      </c>
      <c r="AB28" s="80">
        <f t="shared" si="18"/>
        <v>0</v>
      </c>
    </row>
    <row r="29" spans="2:36" x14ac:dyDescent="0.35">
      <c r="E29" s="12">
        <v>23</v>
      </c>
      <c r="F29" s="11">
        <v>23</v>
      </c>
      <c r="G29" s="5"/>
      <c r="H29" s="48"/>
      <c r="I29" s="57">
        <f t="shared" si="16"/>
        <v>1900</v>
      </c>
      <c r="J29" s="6"/>
      <c r="K29" s="6"/>
      <c r="L29" s="68">
        <f t="shared" si="14"/>
        <v>0</v>
      </c>
      <c r="M29" s="52" t="str">
        <f t="shared" si="15"/>
        <v>NÃO APLICÁVEL</v>
      </c>
      <c r="N29" s="26"/>
      <c r="O29" s="26"/>
      <c r="P29" s="10"/>
      <c r="Q29" s="7"/>
      <c r="R29" s="10"/>
      <c r="S29" s="8"/>
      <c r="T29" s="9"/>
      <c r="U29" s="70">
        <f t="shared" si="5"/>
        <v>0</v>
      </c>
      <c r="W29" s="223" t="s">
        <v>438</v>
      </c>
      <c r="X29" s="223"/>
      <c r="Y29" s="223"/>
      <c r="Z29" s="223"/>
      <c r="AA29" s="85">
        <f t="shared" si="17"/>
        <v>0</v>
      </c>
      <c r="AB29" s="80">
        <f t="shared" si="18"/>
        <v>0</v>
      </c>
    </row>
    <row r="30" spans="2:36" x14ac:dyDescent="0.35">
      <c r="E30" s="12">
        <v>24</v>
      </c>
      <c r="F30" s="11">
        <v>24</v>
      </c>
      <c r="G30" s="5"/>
      <c r="H30" s="48"/>
      <c r="I30" s="57">
        <f t="shared" si="16"/>
        <v>1900</v>
      </c>
      <c r="J30" s="6"/>
      <c r="K30" s="6"/>
      <c r="L30" s="68">
        <f t="shared" si="14"/>
        <v>0</v>
      </c>
      <c r="M30" s="52" t="str">
        <f t="shared" si="15"/>
        <v>NÃO APLICÁVEL</v>
      </c>
      <c r="N30" s="26"/>
      <c r="O30" s="26"/>
      <c r="P30" s="10"/>
      <c r="Q30" s="7"/>
      <c r="R30" s="10"/>
      <c r="S30" s="8"/>
      <c r="T30" s="9"/>
      <c r="U30" s="70">
        <f t="shared" si="5"/>
        <v>0</v>
      </c>
      <c r="W30" s="267" t="s">
        <v>439</v>
      </c>
      <c r="X30" s="268"/>
      <c r="Y30" s="268"/>
      <c r="Z30" s="269"/>
      <c r="AA30" s="86">
        <f>AA31+AA34+AA37</f>
        <v>0</v>
      </c>
      <c r="AB30" s="81">
        <f>AB31+AB34+AB37</f>
        <v>0</v>
      </c>
    </row>
    <row r="31" spans="2:36" x14ac:dyDescent="0.35">
      <c r="E31" s="12">
        <v>25</v>
      </c>
      <c r="F31" s="11">
        <v>25</v>
      </c>
      <c r="G31" s="5"/>
      <c r="H31" s="48"/>
      <c r="I31" s="57">
        <f t="shared" si="16"/>
        <v>1900</v>
      </c>
      <c r="J31" s="6"/>
      <c r="K31" s="6"/>
      <c r="L31" s="68">
        <f t="shared" si="14"/>
        <v>0</v>
      </c>
      <c r="M31" s="52" t="str">
        <f t="shared" si="15"/>
        <v>NÃO APLICÁVEL</v>
      </c>
      <c r="N31" s="26"/>
      <c r="O31" s="26"/>
      <c r="P31" s="10"/>
      <c r="Q31" s="7"/>
      <c r="R31" s="10"/>
      <c r="S31" s="8"/>
      <c r="T31" s="9"/>
      <c r="U31" s="70">
        <f t="shared" si="5"/>
        <v>0</v>
      </c>
      <c r="W31" s="267" t="s">
        <v>440</v>
      </c>
      <c r="X31" s="268"/>
      <c r="Y31" s="268"/>
      <c r="Z31" s="269"/>
      <c r="AA31" s="86">
        <f>SUM(AA32:AA33)</f>
        <v>0</v>
      </c>
      <c r="AB31" s="82">
        <f>SUM(AB32:AB33)</f>
        <v>0</v>
      </c>
    </row>
    <row r="32" spans="2:36" x14ac:dyDescent="0.35">
      <c r="E32" s="12">
        <v>26</v>
      </c>
      <c r="F32" s="11">
        <v>26</v>
      </c>
      <c r="G32" s="5"/>
      <c r="H32" s="48"/>
      <c r="I32" s="57">
        <f t="shared" si="16"/>
        <v>1900</v>
      </c>
      <c r="J32" s="6"/>
      <c r="K32" s="6"/>
      <c r="L32" s="68">
        <f t="shared" si="14"/>
        <v>0</v>
      </c>
      <c r="M32" s="52" t="str">
        <f t="shared" si="15"/>
        <v>NÃO APLICÁVEL</v>
      </c>
      <c r="N32" s="26"/>
      <c r="O32" s="26"/>
      <c r="P32" s="10"/>
      <c r="Q32" s="7"/>
      <c r="R32" s="10"/>
      <c r="S32" s="8"/>
      <c r="T32" s="9"/>
      <c r="U32" s="70">
        <f t="shared" si="5"/>
        <v>0</v>
      </c>
      <c r="W32" s="223" t="s">
        <v>441</v>
      </c>
      <c r="X32" s="223"/>
      <c r="Y32" s="223"/>
      <c r="Z32" s="223"/>
      <c r="AA32" s="85">
        <f t="shared" ref="AA32:AA33" si="19">SUMIF($O$7:$O$37,W32,$K$7:$K$37)</f>
        <v>0</v>
      </c>
      <c r="AB32" s="80">
        <v>0</v>
      </c>
    </row>
    <row r="33" spans="5:28" x14ac:dyDescent="0.35">
      <c r="E33" s="12">
        <v>27</v>
      </c>
      <c r="F33" s="11">
        <v>27</v>
      </c>
      <c r="G33" s="5"/>
      <c r="H33" s="48"/>
      <c r="I33" s="57">
        <f t="shared" si="16"/>
        <v>1900</v>
      </c>
      <c r="J33" s="6"/>
      <c r="K33" s="6"/>
      <c r="L33" s="68">
        <f t="shared" si="14"/>
        <v>0</v>
      </c>
      <c r="M33" s="52" t="str">
        <f t="shared" si="15"/>
        <v>NÃO APLICÁVEL</v>
      </c>
      <c r="N33" s="26"/>
      <c r="O33" s="26"/>
      <c r="P33" s="10"/>
      <c r="Q33" s="7"/>
      <c r="R33" s="10"/>
      <c r="S33" s="8"/>
      <c r="T33" s="9"/>
      <c r="U33" s="70">
        <f t="shared" si="5"/>
        <v>0</v>
      </c>
      <c r="W33" s="223" t="s">
        <v>442</v>
      </c>
      <c r="X33" s="223"/>
      <c r="Y33" s="223"/>
      <c r="Z33" s="223"/>
      <c r="AA33" s="85">
        <f t="shared" si="19"/>
        <v>0</v>
      </c>
      <c r="AB33" s="80">
        <v>0</v>
      </c>
    </row>
    <row r="34" spans="5:28" x14ac:dyDescent="0.35">
      <c r="E34" s="12">
        <v>28</v>
      </c>
      <c r="F34" s="11">
        <v>28</v>
      </c>
      <c r="G34" s="5"/>
      <c r="H34" s="48"/>
      <c r="I34" s="57">
        <f t="shared" si="16"/>
        <v>1900</v>
      </c>
      <c r="J34" s="6"/>
      <c r="K34" s="6"/>
      <c r="L34" s="68">
        <f t="shared" si="14"/>
        <v>0</v>
      </c>
      <c r="M34" s="52" t="str">
        <f t="shared" si="15"/>
        <v>NÃO APLICÁVEL</v>
      </c>
      <c r="N34" s="26"/>
      <c r="O34" s="26"/>
      <c r="P34" s="10"/>
      <c r="Q34" s="7"/>
      <c r="R34" s="10"/>
      <c r="S34" s="8"/>
      <c r="T34" s="9"/>
      <c r="U34" s="70">
        <f t="shared" si="5"/>
        <v>0</v>
      </c>
      <c r="W34" s="267" t="s">
        <v>443</v>
      </c>
      <c r="X34" s="268"/>
      <c r="Y34" s="268"/>
      <c r="Z34" s="269"/>
      <c r="AA34" s="86">
        <f>SUM(AA35:AA36)</f>
        <v>0</v>
      </c>
      <c r="AB34" s="82">
        <f>SUM(AB35:AB36)</f>
        <v>0</v>
      </c>
    </row>
    <row r="35" spans="5:28" x14ac:dyDescent="0.35">
      <c r="E35" s="12">
        <v>29</v>
      </c>
      <c r="F35" s="11">
        <v>29</v>
      </c>
      <c r="G35" s="5"/>
      <c r="H35" s="48"/>
      <c r="I35" s="57">
        <f t="shared" si="16"/>
        <v>1900</v>
      </c>
      <c r="J35" s="6"/>
      <c r="K35" s="6"/>
      <c r="L35" s="68">
        <f t="shared" si="14"/>
        <v>0</v>
      </c>
      <c r="M35" s="52" t="str">
        <f t="shared" si="15"/>
        <v>NÃO APLICÁVEL</v>
      </c>
      <c r="N35" s="26"/>
      <c r="O35" s="26"/>
      <c r="P35" s="10"/>
      <c r="Q35" s="7"/>
      <c r="R35" s="10"/>
      <c r="S35" s="8"/>
      <c r="T35" s="9"/>
      <c r="U35" s="70">
        <f t="shared" si="5"/>
        <v>0</v>
      </c>
      <c r="W35" s="223" t="s">
        <v>444</v>
      </c>
      <c r="X35" s="223"/>
      <c r="Y35" s="223"/>
      <c r="Z35" s="223"/>
      <c r="AA35" s="85">
        <f t="shared" ref="AA35:AA36" si="20">SUMIF($O$7:$O$37,W35,$K$7:$K$37)</f>
        <v>0</v>
      </c>
      <c r="AB35" s="80">
        <v>0</v>
      </c>
    </row>
    <row r="36" spans="5:28" x14ac:dyDescent="0.35">
      <c r="E36" s="12">
        <v>30</v>
      </c>
      <c r="F36" s="11">
        <v>30</v>
      </c>
      <c r="G36" s="5"/>
      <c r="H36" s="48"/>
      <c r="I36" s="57">
        <f t="shared" si="16"/>
        <v>1900</v>
      </c>
      <c r="J36" s="6"/>
      <c r="K36" s="6"/>
      <c r="L36" s="68">
        <f t="shared" si="14"/>
        <v>0</v>
      </c>
      <c r="M36" s="52" t="str">
        <f t="shared" si="15"/>
        <v>NÃO APLICÁVEL</v>
      </c>
      <c r="N36" s="26"/>
      <c r="O36" s="26"/>
      <c r="P36" s="10"/>
      <c r="Q36" s="7"/>
      <c r="R36" s="10"/>
      <c r="S36" s="8"/>
      <c r="T36" s="9"/>
      <c r="U36" s="70">
        <f t="shared" si="5"/>
        <v>0</v>
      </c>
      <c r="W36" s="223" t="s">
        <v>445</v>
      </c>
      <c r="X36" s="223"/>
      <c r="Y36" s="223"/>
      <c r="Z36" s="223"/>
      <c r="AA36" s="85">
        <f t="shared" si="20"/>
        <v>0</v>
      </c>
      <c r="AB36" s="80">
        <v>0</v>
      </c>
    </row>
    <row r="37" spans="5:28" x14ac:dyDescent="0.35">
      <c r="W37" s="267" t="s">
        <v>446</v>
      </c>
      <c r="X37" s="268"/>
      <c r="Y37" s="268"/>
      <c r="Z37" s="269"/>
      <c r="AA37" s="86">
        <f>SUM(AA38:AA39)</f>
        <v>0</v>
      </c>
      <c r="AB37" s="81">
        <f>SUM(AB38:AB39)</f>
        <v>0</v>
      </c>
    </row>
    <row r="38" spans="5:28" x14ac:dyDescent="0.35">
      <c r="W38" s="223" t="s">
        <v>447</v>
      </c>
      <c r="X38" s="223"/>
      <c r="Y38" s="223"/>
      <c r="Z38" s="223"/>
      <c r="AA38" s="85">
        <f t="shared" ref="AA38:AA39" si="21">SUMIF($O$7:$O$37,W38,$K$7:$K$37)</f>
        <v>0</v>
      </c>
      <c r="AB38" s="80">
        <f>AA38</f>
        <v>0</v>
      </c>
    </row>
    <row r="39" spans="5:28" x14ac:dyDescent="0.35">
      <c r="W39" s="223" t="s">
        <v>448</v>
      </c>
      <c r="X39" s="223"/>
      <c r="Y39" s="223"/>
      <c r="Z39" s="223"/>
      <c r="AA39" s="85">
        <f t="shared" si="21"/>
        <v>0</v>
      </c>
      <c r="AB39" s="80">
        <f>AA39</f>
        <v>0</v>
      </c>
    </row>
    <row r="40" spans="5:28" x14ac:dyDescent="0.35">
      <c r="W40" s="267" t="s">
        <v>449</v>
      </c>
      <c r="X40" s="268"/>
      <c r="Y40" s="268"/>
      <c r="Z40" s="269"/>
      <c r="AA40" s="86">
        <f>SUM(AA41:AA43)</f>
        <v>0</v>
      </c>
      <c r="AB40" s="81">
        <f>SUM(AB41:AB43)</f>
        <v>0</v>
      </c>
    </row>
    <row r="41" spans="5:28" x14ac:dyDescent="0.35">
      <c r="W41" s="223" t="s">
        <v>450</v>
      </c>
      <c r="X41" s="223"/>
      <c r="Y41" s="223"/>
      <c r="Z41" s="223"/>
      <c r="AA41" s="85">
        <f t="shared" ref="AA41:AB55" si="22">SUMIF($O$7:$O$37,W41,$K$7:$K$37)</f>
        <v>0</v>
      </c>
      <c r="AB41" s="80">
        <f>AA41-AI15</f>
        <v>0</v>
      </c>
    </row>
    <row r="42" spans="5:28" x14ac:dyDescent="0.35">
      <c r="W42" s="223" t="s">
        <v>451</v>
      </c>
      <c r="X42" s="223"/>
      <c r="Y42" s="223"/>
      <c r="Z42" s="223"/>
      <c r="AA42" s="85">
        <f t="shared" si="22"/>
        <v>0</v>
      </c>
      <c r="AB42" s="80">
        <f>AA42</f>
        <v>0</v>
      </c>
    </row>
    <row r="43" spans="5:28" x14ac:dyDescent="0.35">
      <c r="W43" s="223" t="s">
        <v>452</v>
      </c>
      <c r="X43" s="223"/>
      <c r="Y43" s="223"/>
      <c r="Z43" s="223"/>
      <c r="AA43" s="85">
        <f t="shared" si="22"/>
        <v>0</v>
      </c>
      <c r="AB43" s="80">
        <f>AA43</f>
        <v>0</v>
      </c>
    </row>
    <row r="44" spans="5:28" x14ac:dyDescent="0.35">
      <c r="W44" s="267" t="s">
        <v>453</v>
      </c>
      <c r="X44" s="268"/>
      <c r="Y44" s="268"/>
      <c r="Z44" s="269"/>
      <c r="AA44" s="86">
        <f t="shared" si="22"/>
        <v>0</v>
      </c>
      <c r="AB44" s="80">
        <f t="shared" si="22"/>
        <v>0</v>
      </c>
    </row>
    <row r="45" spans="5:28" x14ac:dyDescent="0.35">
      <c r="W45" s="267" t="s">
        <v>454</v>
      </c>
      <c r="X45" s="268"/>
      <c r="Y45" s="268"/>
      <c r="Z45" s="269"/>
      <c r="AA45" s="86">
        <f t="shared" si="22"/>
        <v>0</v>
      </c>
      <c r="AB45" s="80">
        <f>AA45-AI8-AI9-AI10-AI11</f>
        <v>0</v>
      </c>
    </row>
    <row r="46" spans="5:28" x14ac:dyDescent="0.35">
      <c r="W46" s="267" t="s">
        <v>455</v>
      </c>
      <c r="X46" s="268"/>
      <c r="Y46" s="268"/>
      <c r="Z46" s="269"/>
      <c r="AA46" s="86">
        <f t="shared" si="22"/>
        <v>0</v>
      </c>
      <c r="AB46" s="80">
        <f>AA46-AI14</f>
        <v>0</v>
      </c>
    </row>
    <row r="47" spans="5:28" x14ac:dyDescent="0.35">
      <c r="W47" s="267" t="s">
        <v>456</v>
      </c>
      <c r="X47" s="268"/>
      <c r="Y47" s="268"/>
      <c r="Z47" s="269"/>
      <c r="AA47" s="86">
        <f t="shared" si="22"/>
        <v>0</v>
      </c>
      <c r="AB47" s="80">
        <f>AA47</f>
        <v>0</v>
      </c>
    </row>
    <row r="48" spans="5:28" x14ac:dyDescent="0.35">
      <c r="W48" s="267" t="s">
        <v>457</v>
      </c>
      <c r="X48" s="268"/>
      <c r="Y48" s="268"/>
      <c r="Z48" s="269"/>
      <c r="AA48" s="86">
        <f t="shared" si="22"/>
        <v>0</v>
      </c>
      <c r="AB48" s="80">
        <f t="shared" ref="AB48:AB55" si="23">AA48</f>
        <v>0</v>
      </c>
    </row>
    <row r="49" spans="23:28" x14ac:dyDescent="0.35">
      <c r="W49" s="267" t="s">
        <v>458</v>
      </c>
      <c r="X49" s="268"/>
      <c r="Y49" s="268"/>
      <c r="Z49" s="269"/>
      <c r="AA49" s="86">
        <f t="shared" si="22"/>
        <v>0</v>
      </c>
      <c r="AB49" s="80">
        <f t="shared" si="23"/>
        <v>0</v>
      </c>
    </row>
    <row r="50" spans="23:28" x14ac:dyDescent="0.35">
      <c r="W50" s="267" t="s">
        <v>459</v>
      </c>
      <c r="X50" s="268"/>
      <c r="Y50" s="268"/>
      <c r="Z50" s="269"/>
      <c r="AA50" s="86">
        <f t="shared" si="22"/>
        <v>0</v>
      </c>
      <c r="AB50" s="80">
        <f t="shared" si="23"/>
        <v>0</v>
      </c>
    </row>
    <row r="51" spans="23:28" x14ac:dyDescent="0.35">
      <c r="W51" s="267" t="s">
        <v>460</v>
      </c>
      <c r="X51" s="268"/>
      <c r="Y51" s="268"/>
      <c r="Z51" s="269"/>
      <c r="AA51" s="86">
        <f t="shared" si="22"/>
        <v>0</v>
      </c>
      <c r="AB51" s="80">
        <f t="shared" si="23"/>
        <v>0</v>
      </c>
    </row>
    <row r="52" spans="23:28" x14ac:dyDescent="0.35">
      <c r="W52" s="267" t="s">
        <v>461</v>
      </c>
      <c r="X52" s="268"/>
      <c r="Y52" s="268"/>
      <c r="Z52" s="269"/>
      <c r="AA52" s="86">
        <f t="shared" si="22"/>
        <v>0</v>
      </c>
      <c r="AB52" s="80">
        <f t="shared" si="23"/>
        <v>0</v>
      </c>
    </row>
    <row r="53" spans="23:28" x14ac:dyDescent="0.35">
      <c r="W53" s="267" t="s">
        <v>462</v>
      </c>
      <c r="X53" s="268"/>
      <c r="Y53" s="268"/>
      <c r="Z53" s="269"/>
      <c r="AA53" s="86">
        <f t="shared" si="22"/>
        <v>0</v>
      </c>
      <c r="AB53" s="80">
        <f t="shared" si="23"/>
        <v>0</v>
      </c>
    </row>
    <row r="54" spans="23:28" x14ac:dyDescent="0.35">
      <c r="W54" s="267" t="s">
        <v>463</v>
      </c>
      <c r="X54" s="268"/>
      <c r="Y54" s="268"/>
      <c r="Z54" s="269"/>
      <c r="AA54" s="86">
        <f t="shared" si="22"/>
        <v>0</v>
      </c>
      <c r="AB54" s="80">
        <f t="shared" si="23"/>
        <v>0</v>
      </c>
    </row>
    <row r="55" spans="23:28" x14ac:dyDescent="0.35">
      <c r="W55" s="267" t="s">
        <v>464</v>
      </c>
      <c r="X55" s="268"/>
      <c r="Y55" s="268"/>
      <c r="Z55" s="269"/>
      <c r="AA55" s="86">
        <f t="shared" si="22"/>
        <v>0</v>
      </c>
      <c r="AB55" s="80">
        <f t="shared" si="23"/>
        <v>0</v>
      </c>
    </row>
    <row r="56" spans="23:28" ht="15" thickBot="1" x14ac:dyDescent="0.4">
      <c r="W56" s="267" t="s">
        <v>480</v>
      </c>
      <c r="X56" s="268"/>
      <c r="Y56" s="268"/>
      <c r="Z56" s="269"/>
      <c r="AA56" s="86">
        <f>SUM(AA44:AA55,AA40,AA30,AA24)</f>
        <v>0</v>
      </c>
      <c r="AB56" s="164">
        <f>SUM(AB44:AB55,AB40,AB30,AB24)</f>
        <v>0</v>
      </c>
    </row>
    <row r="57" spans="23:28" ht="15" thickTop="1" x14ac:dyDescent="0.35"/>
  </sheetData>
  <mergeCells count="83">
    <mergeCell ref="V1:AI1"/>
    <mergeCell ref="AB22:AB23"/>
    <mergeCell ref="W52:Z52"/>
    <mergeCell ref="W53:Z53"/>
    <mergeCell ref="W54:Z54"/>
    <mergeCell ref="W39:Z39"/>
    <mergeCell ref="W28:Z28"/>
    <mergeCell ref="W29:Z29"/>
    <mergeCell ref="W30:Z30"/>
    <mergeCell ref="W31:Z31"/>
    <mergeCell ref="W32:Z32"/>
    <mergeCell ref="W33:Z33"/>
    <mergeCell ref="W34:Z34"/>
    <mergeCell ref="W35:Z35"/>
    <mergeCell ref="W36:Z36"/>
    <mergeCell ref="W37:Z37"/>
    <mergeCell ref="W55:Z55"/>
    <mergeCell ref="W56:Z56"/>
    <mergeCell ref="W51:Z51"/>
    <mergeCell ref="W40:Z40"/>
    <mergeCell ref="W41:Z41"/>
    <mergeCell ref="W42:Z42"/>
    <mergeCell ref="W43:Z43"/>
    <mergeCell ref="W44:Z44"/>
    <mergeCell ref="W45:Z45"/>
    <mergeCell ref="W46:Z46"/>
    <mergeCell ref="W47:Z47"/>
    <mergeCell ref="W48:Z48"/>
    <mergeCell ref="W49:Z49"/>
    <mergeCell ref="W50:Z50"/>
    <mergeCell ref="W38:Z38"/>
    <mergeCell ref="AA22:AA23"/>
    <mergeCell ref="W23:Z23"/>
    <mergeCell ref="W24:Z24"/>
    <mergeCell ref="W25:Z25"/>
    <mergeCell ref="W26:Z26"/>
    <mergeCell ref="W27:Z27"/>
    <mergeCell ref="B8:C10"/>
    <mergeCell ref="W8:Z8"/>
    <mergeCell ref="W13:Z13"/>
    <mergeCell ref="W14:Z14"/>
    <mergeCell ref="W16:Z16"/>
    <mergeCell ref="B11:C12"/>
    <mergeCell ref="W11:Z11"/>
    <mergeCell ref="W12:Z12"/>
    <mergeCell ref="B24:C26"/>
    <mergeCell ref="W22:Z22"/>
    <mergeCell ref="W15:Z15"/>
    <mergeCell ref="W17:Z17"/>
    <mergeCell ref="B21:C23"/>
    <mergeCell ref="W19:Z19"/>
    <mergeCell ref="V20:Z20"/>
    <mergeCell ref="AI5:AI6"/>
    <mergeCell ref="AC8:AC9"/>
    <mergeCell ref="AE8:AE9"/>
    <mergeCell ref="W9:Z9"/>
    <mergeCell ref="W10:Z10"/>
    <mergeCell ref="W5:Z6"/>
    <mergeCell ref="AA5:AB5"/>
    <mergeCell ref="AC5:AE5"/>
    <mergeCell ref="AF5:AG5"/>
    <mergeCell ref="AH5:AH6"/>
    <mergeCell ref="Q5:Q6"/>
    <mergeCell ref="R5:R6"/>
    <mergeCell ref="S5:S6"/>
    <mergeCell ref="T5:T6"/>
    <mergeCell ref="V5:V6"/>
    <mergeCell ref="P5:P6"/>
    <mergeCell ref="E1:T1"/>
    <mergeCell ref="AK1:AX1"/>
    <mergeCell ref="B3:C3"/>
    <mergeCell ref="B5:C7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O5:O6"/>
    <mergeCell ref="W7:Z7"/>
  </mergeCells>
  <hyperlinks>
    <hyperlink ref="B24:B25" location="AAC1_2015!AT1" display="Estrutura de Financiamento" xr:uid="{00000000-0004-0000-0900-000000000000}"/>
    <hyperlink ref="B21:B23" location="AAC1_2015!AT1" display="Estrutura de Financiamento" xr:uid="{00000000-0004-0000-0900-000001000000}"/>
    <hyperlink ref="B8:B9" location="AAC1_2015!AE2" display="Correção do Elegível" xr:uid="{00000000-0004-0000-0900-000002000000}"/>
    <hyperlink ref="B5:B7" location="AAC1_2015!D2" display="Mapa de Investimentos" xr:uid="{00000000-0004-0000-0900-000003000000}"/>
    <hyperlink ref="B5:C7" location="AAC2_2015!E1" display="AAC2_2015!E1" xr:uid="{00000000-0004-0000-0900-000004000000}"/>
    <hyperlink ref="B8:C10" location="AAC2_2017_SIFSE!AI1" display="AAC2_2017_SIFSE!AI1" xr:uid="{00000000-0004-0000-0900-000005000000}"/>
    <hyperlink ref="B21:C23" location="AAC2_2017_SIFSE!AX1" display="AAC2_2017_SIFSE!AX1" xr:uid="{00000000-0004-0000-0900-000006000000}"/>
    <hyperlink ref="B24:C26" location="RH!A2" display="RH!A2" xr:uid="{00000000-0004-0000-0900-000007000000}"/>
    <hyperlink ref="B3:C3" r:id="rId1" display="AAC 02/SAMA2020/2017" xr:uid="{990151AC-B89E-4995-B4F0-FB280E75AE29}"/>
    <hyperlink ref="G3" location="ROSTO!A1" display="Rosto" xr:uid="{E7ACB2FF-9B1F-4268-8F6F-9B63947E3A85}"/>
    <hyperlink ref="W3" location="AAC2_2017_SIFSE!A1" display="Início" xr:uid="{43E51402-7C21-4A27-A2D3-508FC9459079}"/>
    <hyperlink ref="AN3" location="AAC2_2017_SIFSE!A1" display="Início" xr:uid="{96EADA26-16C6-4620-9438-0841F612207F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7BD3B76D-0F8D-46A1-B7F1-BDE5641858A0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  <x14:conditionalFormatting xmlns:xm="http://schemas.microsoft.com/office/excel/2006/main">
          <x14:cfRule type="iconSet" priority="4" id="{4827F1A8-C08D-4EE8-880F-4B249B336E7D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3" id="{0A0AB0A8-45BF-45B7-87E0-B56E1D4B3044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C19</xm:sqref>
        </x14:conditionalFormatting>
        <x14:conditionalFormatting xmlns:xm="http://schemas.microsoft.com/office/excel/2006/main">
          <x14:cfRule type="iconSet" priority="2" id="{A8E7E62A-F242-47F7-965D-3C783C9A53A1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C16</xm:sqref>
        </x14:conditionalFormatting>
        <x14:conditionalFormatting xmlns:xm="http://schemas.microsoft.com/office/excel/2006/main">
          <x14:cfRule type="iconSet" priority="1" id="{3647D813-4671-4E63-8CFE-1DA5784F2721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900-000000000000}">
          <x14:formula1>
            <xm:f>Auxiliar!$B$1:$B$11</xm:f>
          </x14:formula1>
          <xm:sqref>N7:N36</xm:sqref>
        </x14:dataValidation>
        <x14:dataValidation type="list" allowBlank="1" showInputMessage="1" showErrorMessage="1" xr:uid="{00000000-0002-0000-0900-000001000000}">
          <x14:formula1>
            <xm:f>Auxiliar!$F$1:$F$25</xm:f>
          </x14:formula1>
          <xm:sqref>O7:O36</xm:sqref>
        </x14:dataValidation>
        <x14:dataValidation type="list" allowBlank="1" showInputMessage="1" showErrorMessage="1" xr:uid="{00000000-0002-0000-0900-000002000000}">
          <x14:formula1>
            <xm:f>Auxiliar!$H$1:$H$5</xm:f>
          </x14:formula1>
          <xm:sqref>T7:T36</xm:sqref>
        </x14:dataValidation>
        <x14:dataValidation type="list" allowBlank="1" showInputMessage="1" showErrorMessage="1" xr:uid="{D1C381E9-F7A2-4226-B993-7021F547443A}">
          <x14:formula1>
            <xm:f>Auxiliar!$J$11:$J$12</xm:f>
          </x14:formula1>
          <xm:sqref>AC14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C812-002D-4D50-94FA-0F586081F3BD}">
  <sheetPr>
    <tabColor theme="4" tint="-0.499984740745262"/>
  </sheetPr>
  <dimension ref="B1:AX57"/>
  <sheetViews>
    <sheetView topLeftCell="N2" zoomScaleNormal="100" workbookViewId="0">
      <selection activeCell="N7" sqref="N7:O14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57.2695312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6.1796875" style="2" bestFit="1" customWidth="1"/>
    <col min="28" max="28" width="14.54296875" style="2" customWidth="1"/>
    <col min="29" max="29" width="7.1796875" style="2" customWidth="1"/>
    <col min="30" max="30" width="8.1796875" style="2" customWidth="1"/>
    <col min="31" max="31" width="12.7265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72" customHeight="1" x14ac:dyDescent="0.35">
      <c r="E1" s="246" t="s">
        <v>121</v>
      </c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V1" s="246" t="s">
        <v>120</v>
      </c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K1" s="247" t="s">
        <v>119</v>
      </c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</row>
    <row r="2" spans="2:50" s="65" customFormat="1" ht="6.75" customHeight="1" x14ac:dyDescent="0.35"/>
    <row r="3" spans="2:50" ht="21.75" customHeight="1" x14ac:dyDescent="0.35">
      <c r="B3" s="248" t="s">
        <v>543</v>
      </c>
      <c r="C3" s="248"/>
      <c r="E3" s="3"/>
      <c r="G3" s="78" t="s">
        <v>545</v>
      </c>
      <c r="J3" s="54">
        <f>SUM(J7:J37)</f>
        <v>0</v>
      </c>
      <c r="K3" s="54">
        <f>SUM(K7:K37)</f>
        <v>0</v>
      </c>
      <c r="L3" s="54">
        <f>SUM(L7:L37)</f>
        <v>0</v>
      </c>
      <c r="V3" s="3"/>
      <c r="W3" s="78" t="s">
        <v>472</v>
      </c>
      <c r="AK3" s="51" t="s">
        <v>123</v>
      </c>
      <c r="AL3" s="71" t="str">
        <f>IF(U6&gt;0,"Sim","Não")</f>
        <v>Sim</v>
      </c>
      <c r="AM3" s="53"/>
      <c r="AN3" s="78" t="s">
        <v>472</v>
      </c>
      <c r="AO3" s="53"/>
      <c r="AP3" s="53"/>
      <c r="AQ3" s="53"/>
      <c r="AR3" s="53"/>
      <c r="AS3" s="53"/>
      <c r="AT3" s="53"/>
      <c r="AU3" s="53"/>
      <c r="AV3" s="53"/>
      <c r="AW3" s="53"/>
      <c r="AX3" s="53"/>
    </row>
    <row r="4" spans="2:50" ht="6.75" customHeight="1" x14ac:dyDescent="0.35">
      <c r="E4" s="3"/>
      <c r="V4" s="3"/>
      <c r="AK4" s="51"/>
      <c r="AL4" s="55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</row>
    <row r="5" spans="2:50" ht="15" customHeight="1" x14ac:dyDescent="0.35">
      <c r="B5" s="230" t="s">
        <v>546</v>
      </c>
      <c r="C5" s="231"/>
      <c r="E5" s="249" t="s">
        <v>114</v>
      </c>
      <c r="F5" s="250" t="s">
        <v>8</v>
      </c>
      <c r="G5" s="249" t="s">
        <v>427</v>
      </c>
      <c r="H5" s="249" t="s">
        <v>428</v>
      </c>
      <c r="I5" s="151"/>
      <c r="J5" s="249" t="s">
        <v>429</v>
      </c>
      <c r="K5" s="249" t="s">
        <v>430</v>
      </c>
      <c r="L5" s="249" t="s">
        <v>38</v>
      </c>
      <c r="M5" s="249" t="s">
        <v>39</v>
      </c>
      <c r="N5" s="251" t="s">
        <v>426</v>
      </c>
      <c r="O5" s="242" t="s">
        <v>37</v>
      </c>
      <c r="P5" s="242" t="s">
        <v>11</v>
      </c>
      <c r="Q5" s="240" t="s">
        <v>12</v>
      </c>
      <c r="R5" s="242" t="s">
        <v>13</v>
      </c>
      <c r="S5" s="242" t="s">
        <v>14</v>
      </c>
      <c r="T5" s="244" t="s">
        <v>431</v>
      </c>
      <c r="V5" s="236" t="s">
        <v>40</v>
      </c>
      <c r="W5" s="236" t="s">
        <v>9</v>
      </c>
      <c r="X5" s="236"/>
      <c r="Y5" s="236"/>
      <c r="Z5" s="236"/>
      <c r="AA5" s="236" t="s">
        <v>10</v>
      </c>
      <c r="AB5" s="236"/>
      <c r="AC5" s="236" t="s">
        <v>41</v>
      </c>
      <c r="AD5" s="236"/>
      <c r="AE5" s="236"/>
      <c r="AF5" s="237" t="s">
        <v>42</v>
      </c>
      <c r="AG5" s="237"/>
      <c r="AH5" s="238" t="s">
        <v>125</v>
      </c>
      <c r="AI5" s="238" t="s">
        <v>124</v>
      </c>
      <c r="AK5" s="153" t="s">
        <v>47</v>
      </c>
      <c r="AL5" s="153">
        <v>2014</v>
      </c>
      <c r="AM5" s="153">
        <v>2015</v>
      </c>
      <c r="AN5" s="153">
        <v>2016</v>
      </c>
      <c r="AO5" s="153">
        <v>2017</v>
      </c>
      <c r="AP5" s="153">
        <v>2018</v>
      </c>
      <c r="AQ5" s="153">
        <v>2019</v>
      </c>
      <c r="AR5" s="153">
        <v>2020</v>
      </c>
      <c r="AS5" s="153">
        <v>2021</v>
      </c>
      <c r="AT5" s="153">
        <v>2022</v>
      </c>
      <c r="AU5" s="153">
        <v>2023</v>
      </c>
      <c r="AV5" s="153">
        <v>2024</v>
      </c>
      <c r="AW5" s="153" t="s">
        <v>48</v>
      </c>
      <c r="AX5" s="153" t="s">
        <v>49</v>
      </c>
    </row>
    <row r="6" spans="2:50" ht="30" customHeight="1" x14ac:dyDescent="0.35">
      <c r="B6" s="220"/>
      <c r="C6" s="219"/>
      <c r="E6" s="249"/>
      <c r="F6" s="250"/>
      <c r="G6" s="249"/>
      <c r="H6" s="249"/>
      <c r="I6" s="151" t="s">
        <v>116</v>
      </c>
      <c r="J6" s="249"/>
      <c r="K6" s="249"/>
      <c r="L6" s="249"/>
      <c r="M6" s="249"/>
      <c r="N6" s="252"/>
      <c r="O6" s="243"/>
      <c r="P6" s="243"/>
      <c r="Q6" s="241"/>
      <c r="R6" s="243"/>
      <c r="S6" s="243"/>
      <c r="T6" s="245"/>
      <c r="U6" s="70">
        <f>SUM(U7:U36)</f>
        <v>1</v>
      </c>
      <c r="V6" s="236"/>
      <c r="W6" s="236"/>
      <c r="X6" s="236"/>
      <c r="Y6" s="236"/>
      <c r="Z6" s="236"/>
      <c r="AA6" s="153" t="s">
        <v>43</v>
      </c>
      <c r="AB6" s="153" t="s">
        <v>44</v>
      </c>
      <c r="AC6" s="153" t="s">
        <v>44</v>
      </c>
      <c r="AD6" s="153" t="s">
        <v>43</v>
      </c>
      <c r="AE6" s="153" t="s">
        <v>45</v>
      </c>
      <c r="AF6" s="153" t="s">
        <v>43</v>
      </c>
      <c r="AG6" s="153" t="s">
        <v>44</v>
      </c>
      <c r="AH6" s="239"/>
      <c r="AI6" s="239"/>
      <c r="AK6" s="22" t="s">
        <v>50</v>
      </c>
      <c r="AL6" s="25" t="e">
        <f t="shared" ref="AL6:AV6" si="0">IF($AL$3="Sim",AL12*0.5695,AL12*0.85)*($AW$10/$AW$12)</f>
        <v>#DIV/0!</v>
      </c>
      <c r="AM6" s="25" t="e">
        <f t="shared" si="0"/>
        <v>#DIV/0!</v>
      </c>
      <c r="AN6" s="25" t="e">
        <f t="shared" si="0"/>
        <v>#DIV/0!</v>
      </c>
      <c r="AO6" s="25" t="e">
        <f t="shared" si="0"/>
        <v>#DIV/0!</v>
      </c>
      <c r="AP6" s="25" t="e">
        <f t="shared" si="0"/>
        <v>#DIV/0!</v>
      </c>
      <c r="AQ6" s="25" t="e">
        <f t="shared" si="0"/>
        <v>#DIV/0!</v>
      </c>
      <c r="AR6" s="25" t="e">
        <f t="shared" si="0"/>
        <v>#DIV/0!</v>
      </c>
      <c r="AS6" s="25" t="e">
        <f t="shared" si="0"/>
        <v>#DIV/0!</v>
      </c>
      <c r="AT6" s="25" t="e">
        <f t="shared" si="0"/>
        <v>#DIV/0!</v>
      </c>
      <c r="AU6" s="25" t="e">
        <f t="shared" si="0"/>
        <v>#DIV/0!</v>
      </c>
      <c r="AV6" s="25" t="e">
        <f t="shared" si="0"/>
        <v>#DIV/0!</v>
      </c>
      <c r="AW6" s="25" t="e">
        <f>SUM(AL6:AV6)</f>
        <v>#DIV/0!</v>
      </c>
      <c r="AX6" s="27" t="e">
        <f>AW6/$AW$10</f>
        <v>#DIV/0!</v>
      </c>
    </row>
    <row r="7" spans="2:50" ht="15" customHeight="1" x14ac:dyDescent="0.35">
      <c r="B7" s="221"/>
      <c r="C7" s="222"/>
      <c r="E7" s="12">
        <v>1</v>
      </c>
      <c r="F7" s="11">
        <v>1</v>
      </c>
      <c r="G7" s="155"/>
      <c r="H7" s="157"/>
      <c r="I7" s="158"/>
      <c r="J7" s="159"/>
      <c r="K7" s="159"/>
      <c r="L7" s="160">
        <f t="shared" ref="L7:L13" si="1">K7-J7</f>
        <v>0</v>
      </c>
      <c r="M7" s="161" t="str">
        <f>IF(L7=0,"NÃO APLICÁVEL","FUNDAMENTAR ALTERAÇÕES*")</f>
        <v>NÃO APLICÁVEL</v>
      </c>
      <c r="N7" s="162"/>
      <c r="O7" s="26"/>
      <c r="P7" s="4"/>
      <c r="Q7" s="26"/>
      <c r="R7" s="4"/>
      <c r="S7" s="8"/>
      <c r="T7" s="9" t="s">
        <v>467</v>
      </c>
      <c r="U7" s="70">
        <f>IF(T7="Lisboa",1,IF(T7="Algarve",1,0))</f>
        <v>1</v>
      </c>
      <c r="V7" s="63">
        <v>101</v>
      </c>
      <c r="W7" s="223" t="s">
        <v>17</v>
      </c>
      <c r="X7" s="223"/>
      <c r="Y7" s="223"/>
      <c r="Z7" s="223"/>
      <c r="AA7" s="28">
        <f>SUMIF($N$7:$N$37,W7,$K$7:$K$37)</f>
        <v>0</v>
      </c>
      <c r="AB7" s="29" t="e">
        <f t="shared" ref="AB7:AB19" si="2">AA7/$AA$20</f>
        <v>#DIV/0!</v>
      </c>
      <c r="AC7" s="15"/>
      <c r="AD7" s="15"/>
      <c r="AE7" s="15"/>
      <c r="AF7" s="28">
        <f>AA7</f>
        <v>0</v>
      </c>
      <c r="AG7" s="29" t="e">
        <f>AF7/$AF$20</f>
        <v>#DIV/0!</v>
      </c>
      <c r="AH7" s="60"/>
      <c r="AI7" s="28">
        <f>AA7-AF7</f>
        <v>0</v>
      </c>
      <c r="AJ7" s="56"/>
      <c r="AK7" s="22" t="s">
        <v>51</v>
      </c>
      <c r="AL7" s="25" t="e">
        <f>AL8+AL9</f>
        <v>#DIV/0!</v>
      </c>
      <c r="AM7" s="25" t="e">
        <f t="shared" ref="AM7:AW7" si="3">AM8+AM9</f>
        <v>#DIV/0!</v>
      </c>
      <c r="AN7" s="25" t="e">
        <f t="shared" si="3"/>
        <v>#DIV/0!</v>
      </c>
      <c r="AO7" s="25" t="e">
        <f t="shared" si="3"/>
        <v>#DIV/0!</v>
      </c>
      <c r="AP7" s="25" t="e">
        <f t="shared" si="3"/>
        <v>#DIV/0!</v>
      </c>
      <c r="AQ7" s="25" t="e">
        <f t="shared" si="3"/>
        <v>#DIV/0!</v>
      </c>
      <c r="AR7" s="25" t="e">
        <f t="shared" si="3"/>
        <v>#DIV/0!</v>
      </c>
      <c r="AS7" s="25" t="e">
        <f t="shared" si="3"/>
        <v>#DIV/0!</v>
      </c>
      <c r="AT7" s="25" t="e">
        <f t="shared" si="3"/>
        <v>#DIV/0!</v>
      </c>
      <c r="AU7" s="25" t="e">
        <f t="shared" si="3"/>
        <v>#DIV/0!</v>
      </c>
      <c r="AV7" s="25" t="e">
        <f t="shared" si="3"/>
        <v>#DIV/0!</v>
      </c>
      <c r="AW7" s="25" t="e">
        <f t="shared" si="3"/>
        <v>#DIV/0!</v>
      </c>
      <c r="AX7" s="27" t="e">
        <f>AW7/$AW$10</f>
        <v>#DIV/0!</v>
      </c>
    </row>
    <row r="8" spans="2:50" ht="15" customHeight="1" x14ac:dyDescent="0.35">
      <c r="B8" s="230" t="s">
        <v>547</v>
      </c>
      <c r="C8" s="231"/>
      <c r="E8" s="12">
        <v>2</v>
      </c>
      <c r="F8" s="11">
        <v>2</v>
      </c>
      <c r="G8" s="155"/>
      <c r="H8" s="157"/>
      <c r="I8" s="158"/>
      <c r="J8" s="159"/>
      <c r="K8" s="159"/>
      <c r="L8" s="160">
        <f t="shared" si="1"/>
        <v>0</v>
      </c>
      <c r="M8" s="161" t="str">
        <f t="shared" ref="M8:M13" si="4">IF(L8=0,"NÃO APLICÁVEL","FUNDAMENTAR ALTERAÇÕES*")</f>
        <v>NÃO APLICÁVEL</v>
      </c>
      <c r="N8" s="163"/>
      <c r="O8" s="26"/>
      <c r="P8" s="10"/>
      <c r="Q8" s="7"/>
      <c r="R8" s="10"/>
      <c r="S8" s="8"/>
      <c r="T8" s="9"/>
      <c r="U8" s="70">
        <f t="shared" ref="U8:U36" si="5">IF(T8="Lisboa",1,IF(T8="Algarve",1,0))</f>
        <v>0</v>
      </c>
      <c r="V8" s="63">
        <v>102</v>
      </c>
      <c r="W8" s="223" t="s">
        <v>15</v>
      </c>
      <c r="X8" s="223"/>
      <c r="Y8" s="223"/>
      <c r="Z8" s="223"/>
      <c r="AA8" s="28">
        <f t="shared" ref="AA8:AA16" si="6">SUMIF($N$7:$N$37,W8,$K$7:$K$37)</f>
        <v>0</v>
      </c>
      <c r="AB8" s="29" t="e">
        <f t="shared" si="2"/>
        <v>#DIV/0!</v>
      </c>
      <c r="AC8" s="168"/>
      <c r="AD8" s="16"/>
      <c r="AE8" s="165"/>
      <c r="AF8" s="28">
        <f t="shared" ref="AF8:AF9" si="7">AA8</f>
        <v>0</v>
      </c>
      <c r="AG8" s="29" t="e">
        <f t="shared" ref="AG8:AG19" si="8">AF8/$AF$20</f>
        <v>#DIV/0!</v>
      </c>
      <c r="AH8" s="60"/>
      <c r="AI8" s="28">
        <f t="shared" ref="AI8:AI19" si="9">AA8-AF8</f>
        <v>0</v>
      </c>
      <c r="AJ8" s="56"/>
      <c r="AK8" s="30" t="s">
        <v>52</v>
      </c>
      <c r="AL8" s="21" t="e">
        <f t="shared" ref="AL8:AV8" si="10">IF($AL$3="Sim",AL12*0.33,0)*($AW$10/$AW$12)</f>
        <v>#DIV/0!</v>
      </c>
      <c r="AM8" s="21" t="e">
        <f t="shared" si="10"/>
        <v>#DIV/0!</v>
      </c>
      <c r="AN8" s="21" t="e">
        <f t="shared" si="10"/>
        <v>#DIV/0!</v>
      </c>
      <c r="AO8" s="21" t="e">
        <f t="shared" si="10"/>
        <v>#DIV/0!</v>
      </c>
      <c r="AP8" s="21" t="e">
        <f t="shared" si="10"/>
        <v>#DIV/0!</v>
      </c>
      <c r="AQ8" s="21" t="e">
        <f t="shared" si="10"/>
        <v>#DIV/0!</v>
      </c>
      <c r="AR8" s="21" t="e">
        <f t="shared" si="10"/>
        <v>#DIV/0!</v>
      </c>
      <c r="AS8" s="21" t="e">
        <f t="shared" si="10"/>
        <v>#DIV/0!</v>
      </c>
      <c r="AT8" s="21" t="e">
        <f t="shared" si="10"/>
        <v>#DIV/0!</v>
      </c>
      <c r="AU8" s="21" t="e">
        <f t="shared" si="10"/>
        <v>#DIV/0!</v>
      </c>
      <c r="AV8" s="21" t="e">
        <f t="shared" si="10"/>
        <v>#DIV/0!</v>
      </c>
      <c r="AW8" s="25" t="e">
        <f t="shared" ref="AW8:AW12" si="11">SUM(AL8:AV8)</f>
        <v>#DIV/0!</v>
      </c>
      <c r="AX8" s="27" t="e">
        <f>AW8/$AW$10</f>
        <v>#DIV/0!</v>
      </c>
    </row>
    <row r="9" spans="2:50" ht="15" customHeight="1" x14ac:dyDescent="0.35">
      <c r="B9" s="220"/>
      <c r="C9" s="219"/>
      <c r="E9" s="12">
        <v>3</v>
      </c>
      <c r="F9" s="11">
        <v>3</v>
      </c>
      <c r="G9" s="155"/>
      <c r="H9" s="157"/>
      <c r="I9" s="158"/>
      <c r="J9" s="159"/>
      <c r="K9" s="159"/>
      <c r="L9" s="160">
        <f t="shared" si="1"/>
        <v>0</v>
      </c>
      <c r="M9" s="161" t="str">
        <f t="shared" si="4"/>
        <v>NÃO APLICÁVEL</v>
      </c>
      <c r="N9" s="163"/>
      <c r="O9" s="26"/>
      <c r="P9" s="10"/>
      <c r="Q9" s="7"/>
      <c r="R9" s="10"/>
      <c r="S9" s="8"/>
      <c r="T9" s="9"/>
      <c r="U9" s="70">
        <f t="shared" si="5"/>
        <v>0</v>
      </c>
      <c r="V9" s="63">
        <v>103</v>
      </c>
      <c r="W9" s="223" t="s">
        <v>16</v>
      </c>
      <c r="X9" s="223"/>
      <c r="Y9" s="223"/>
      <c r="Z9" s="223"/>
      <c r="AA9" s="28">
        <f t="shared" si="6"/>
        <v>0</v>
      </c>
      <c r="AB9" s="29" t="e">
        <f t="shared" si="2"/>
        <v>#DIV/0!</v>
      </c>
      <c r="AC9" s="168"/>
      <c r="AD9" s="16"/>
      <c r="AE9" s="165"/>
      <c r="AF9" s="28">
        <f t="shared" si="7"/>
        <v>0</v>
      </c>
      <c r="AG9" s="29" t="e">
        <f t="shared" si="8"/>
        <v>#DIV/0!</v>
      </c>
      <c r="AH9" s="60"/>
      <c r="AI9" s="28">
        <f t="shared" si="9"/>
        <v>0</v>
      </c>
      <c r="AJ9" s="56"/>
      <c r="AK9" s="23" t="s">
        <v>122</v>
      </c>
      <c r="AL9" s="21" t="e">
        <f t="shared" ref="AL9:AV9" si="12">IF($AL$3="Sim",AL12*0.1005,AL12*0.15)*($AW$10/$AW$12)</f>
        <v>#DIV/0!</v>
      </c>
      <c r="AM9" s="21" t="e">
        <f t="shared" si="12"/>
        <v>#DIV/0!</v>
      </c>
      <c r="AN9" s="21" t="e">
        <f t="shared" si="12"/>
        <v>#DIV/0!</v>
      </c>
      <c r="AO9" s="21" t="e">
        <f t="shared" si="12"/>
        <v>#DIV/0!</v>
      </c>
      <c r="AP9" s="21" t="e">
        <f t="shared" si="12"/>
        <v>#DIV/0!</v>
      </c>
      <c r="AQ9" s="21" t="e">
        <f t="shared" si="12"/>
        <v>#DIV/0!</v>
      </c>
      <c r="AR9" s="21" t="e">
        <f t="shared" si="12"/>
        <v>#DIV/0!</v>
      </c>
      <c r="AS9" s="21" t="e">
        <f t="shared" si="12"/>
        <v>#DIV/0!</v>
      </c>
      <c r="AT9" s="21" t="e">
        <f t="shared" si="12"/>
        <v>#DIV/0!</v>
      </c>
      <c r="AU9" s="21" t="e">
        <f t="shared" si="12"/>
        <v>#DIV/0!</v>
      </c>
      <c r="AV9" s="21" t="e">
        <f t="shared" si="12"/>
        <v>#DIV/0!</v>
      </c>
      <c r="AW9" s="25" t="e">
        <f t="shared" si="11"/>
        <v>#DIV/0!</v>
      </c>
      <c r="AX9" s="27" t="e">
        <f>AW9/$AW$10</f>
        <v>#DIV/0!</v>
      </c>
    </row>
    <row r="10" spans="2:50" ht="15" customHeight="1" x14ac:dyDescent="0.35">
      <c r="B10" s="221"/>
      <c r="C10" s="222"/>
      <c r="E10" s="12">
        <v>4</v>
      </c>
      <c r="F10" s="11">
        <v>4</v>
      </c>
      <c r="G10" s="155"/>
      <c r="H10" s="157"/>
      <c r="I10" s="158"/>
      <c r="J10" s="159"/>
      <c r="K10" s="159"/>
      <c r="L10" s="160">
        <f t="shared" si="1"/>
        <v>0</v>
      </c>
      <c r="M10" s="161" t="str">
        <f t="shared" si="4"/>
        <v>NÃO APLICÁVEL</v>
      </c>
      <c r="N10" s="163"/>
      <c r="O10" s="26"/>
      <c r="P10" s="10"/>
      <c r="Q10" s="7"/>
      <c r="R10" s="10"/>
      <c r="S10" s="8"/>
      <c r="T10" s="9"/>
      <c r="U10" s="70">
        <f t="shared" si="5"/>
        <v>0</v>
      </c>
      <c r="V10" s="63">
        <v>104</v>
      </c>
      <c r="W10" s="223" t="s">
        <v>22</v>
      </c>
      <c r="X10" s="223"/>
      <c r="Y10" s="223"/>
      <c r="Z10" s="223"/>
      <c r="AA10" s="28">
        <f t="shared" si="6"/>
        <v>0</v>
      </c>
      <c r="AB10" s="29" t="e">
        <f t="shared" si="2"/>
        <v>#DIV/0!</v>
      </c>
      <c r="AC10" s="18">
        <v>0</v>
      </c>
      <c r="AD10" s="28"/>
      <c r="AE10" s="28" t="e">
        <f>IF(AB10=0,0,AC10*(AF20-AF10))</f>
        <v>#DIV/0!</v>
      </c>
      <c r="AF10" s="28">
        <f>IF(AA10=0,0,IF(AA10&gt;AE10,AE10,AA10))</f>
        <v>0</v>
      </c>
      <c r="AG10" s="29" t="e">
        <f t="shared" si="8"/>
        <v>#DIV/0!</v>
      </c>
      <c r="AH10" s="60"/>
      <c r="AI10" s="28">
        <f t="shared" si="9"/>
        <v>0</v>
      </c>
      <c r="AJ10" s="56"/>
      <c r="AK10" s="24" t="s">
        <v>53</v>
      </c>
      <c r="AL10" s="25" t="e">
        <f t="shared" ref="AL10:AV10" si="13">AL7+AL6</f>
        <v>#DIV/0!</v>
      </c>
      <c r="AM10" s="25" t="e">
        <f t="shared" si="13"/>
        <v>#DIV/0!</v>
      </c>
      <c r="AN10" s="25" t="e">
        <f t="shared" si="13"/>
        <v>#DIV/0!</v>
      </c>
      <c r="AO10" s="25" t="e">
        <f t="shared" si="13"/>
        <v>#DIV/0!</v>
      </c>
      <c r="AP10" s="25" t="e">
        <f t="shared" si="13"/>
        <v>#DIV/0!</v>
      </c>
      <c r="AQ10" s="25" t="e">
        <f t="shared" si="13"/>
        <v>#DIV/0!</v>
      </c>
      <c r="AR10" s="25" t="e">
        <f t="shared" si="13"/>
        <v>#DIV/0!</v>
      </c>
      <c r="AS10" s="25" t="e">
        <f t="shared" si="13"/>
        <v>#DIV/0!</v>
      </c>
      <c r="AT10" s="25" t="e">
        <f t="shared" si="13"/>
        <v>#DIV/0!</v>
      </c>
      <c r="AU10" s="25" t="e">
        <f t="shared" si="13"/>
        <v>#DIV/0!</v>
      </c>
      <c r="AV10" s="25" t="e">
        <f t="shared" si="13"/>
        <v>#DIV/0!</v>
      </c>
      <c r="AW10" s="25">
        <f>AF20</f>
        <v>0</v>
      </c>
      <c r="AX10" s="27">
        <v>1</v>
      </c>
    </row>
    <row r="11" spans="2:50" x14ac:dyDescent="0.35">
      <c r="B11" s="232" t="s">
        <v>56</v>
      </c>
      <c r="C11" s="233"/>
      <c r="E11" s="12">
        <v>5</v>
      </c>
      <c r="F11" s="11">
        <v>5</v>
      </c>
      <c r="G11" s="155"/>
      <c r="H11" s="157"/>
      <c r="I11" s="158"/>
      <c r="J11" s="159"/>
      <c r="K11" s="159"/>
      <c r="L11" s="160">
        <f t="shared" si="1"/>
        <v>0</v>
      </c>
      <c r="M11" s="161" t="str">
        <f t="shared" si="4"/>
        <v>NÃO APLICÁVEL</v>
      </c>
      <c r="N11" s="163"/>
      <c r="O11" s="26"/>
      <c r="P11" s="10"/>
      <c r="Q11" s="7"/>
      <c r="R11" s="10"/>
      <c r="S11" s="8"/>
      <c r="T11" s="9"/>
      <c r="U11" s="70">
        <f t="shared" si="5"/>
        <v>0</v>
      </c>
      <c r="V11" s="63">
        <v>105</v>
      </c>
      <c r="W11" s="223" t="s">
        <v>551</v>
      </c>
      <c r="X11" s="223"/>
      <c r="Y11" s="223"/>
      <c r="Z11" s="223"/>
      <c r="AA11" s="28">
        <f t="shared" si="6"/>
        <v>0</v>
      </c>
      <c r="AB11" s="29" t="e">
        <f t="shared" si="2"/>
        <v>#DIV/0!</v>
      </c>
      <c r="AC11" s="18">
        <v>0</v>
      </c>
      <c r="AD11" s="28"/>
      <c r="AE11" s="28" t="e">
        <f>IF(AB11=0,0,AC11*(AF20-AF11))</f>
        <v>#DIV/0!</v>
      </c>
      <c r="AF11" s="28">
        <f>IF(AA11=0,0,IF(AA11&gt;AE11,AE11,AA11))</f>
        <v>0</v>
      </c>
      <c r="AG11" s="29" t="e">
        <f t="shared" si="8"/>
        <v>#DIV/0!</v>
      </c>
      <c r="AH11" s="60"/>
      <c r="AI11" s="28">
        <f t="shared" si="9"/>
        <v>0</v>
      </c>
      <c r="AJ11" s="56"/>
      <c r="AK11" s="24" t="s">
        <v>54</v>
      </c>
      <c r="AL11" s="25">
        <v>0</v>
      </c>
      <c r="AM11" s="25">
        <v>0</v>
      </c>
      <c r="AN11" s="25"/>
      <c r="AO11" s="25"/>
      <c r="AP11" s="25"/>
      <c r="AQ11" s="25"/>
      <c r="AR11" s="25"/>
      <c r="AS11" s="25">
        <v>0</v>
      </c>
      <c r="AT11" s="25">
        <v>0</v>
      </c>
      <c r="AU11" s="25">
        <v>0</v>
      </c>
      <c r="AV11" s="25">
        <v>0</v>
      </c>
      <c r="AW11" s="25">
        <f t="shared" si="11"/>
        <v>0</v>
      </c>
      <c r="AX11" s="27"/>
    </row>
    <row r="12" spans="2:50" x14ac:dyDescent="0.35">
      <c r="B12" s="234"/>
      <c r="C12" s="235"/>
      <c r="E12" s="12">
        <v>6</v>
      </c>
      <c r="F12" s="11">
        <v>6</v>
      </c>
      <c r="G12" s="155"/>
      <c r="H12" s="157"/>
      <c r="I12" s="158"/>
      <c r="J12" s="159"/>
      <c r="K12" s="159"/>
      <c r="L12" s="160">
        <f t="shared" si="1"/>
        <v>0</v>
      </c>
      <c r="M12" s="161" t="str">
        <f t="shared" si="4"/>
        <v>NÃO APLICÁVEL</v>
      </c>
      <c r="N12" s="163"/>
      <c r="O12" s="26"/>
      <c r="P12" s="10"/>
      <c r="Q12" s="7"/>
      <c r="R12" s="10"/>
      <c r="S12" s="8"/>
      <c r="T12" s="9"/>
      <c r="U12" s="70">
        <f t="shared" si="5"/>
        <v>0</v>
      </c>
      <c r="V12" s="63">
        <v>106</v>
      </c>
      <c r="W12" s="223" t="s">
        <v>25</v>
      </c>
      <c r="X12" s="223"/>
      <c r="Y12" s="223"/>
      <c r="Z12" s="223"/>
      <c r="AA12" s="28">
        <f t="shared" si="6"/>
        <v>0</v>
      </c>
      <c r="AB12" s="29" t="e">
        <f t="shared" si="2"/>
        <v>#DIV/0!</v>
      </c>
      <c r="AC12" s="16"/>
      <c r="AD12" s="16"/>
      <c r="AE12" s="16"/>
      <c r="AF12" s="28">
        <f>AA12</f>
        <v>0</v>
      </c>
      <c r="AG12" s="29" t="e">
        <f t="shared" si="8"/>
        <v>#DIV/0!</v>
      </c>
      <c r="AH12" s="60"/>
      <c r="AI12" s="28">
        <f t="shared" si="9"/>
        <v>0</v>
      </c>
      <c r="AJ12" s="56"/>
      <c r="AK12" s="24" t="s">
        <v>55</v>
      </c>
      <c r="AL12" s="25">
        <f t="shared" ref="AL12:AV12" si="14">SUMIF($I$7:$I$37,AL5,$K$7:$K$37)</f>
        <v>0</v>
      </c>
      <c r="AM12" s="25">
        <f t="shared" si="14"/>
        <v>0</v>
      </c>
      <c r="AN12" s="25">
        <f t="shared" si="14"/>
        <v>0</v>
      </c>
      <c r="AO12" s="25">
        <f t="shared" si="14"/>
        <v>0</v>
      </c>
      <c r="AP12" s="25">
        <f t="shared" si="14"/>
        <v>0</v>
      </c>
      <c r="AQ12" s="25">
        <f t="shared" si="14"/>
        <v>0</v>
      </c>
      <c r="AR12" s="25">
        <f t="shared" si="14"/>
        <v>0</v>
      </c>
      <c r="AS12" s="25">
        <f t="shared" si="14"/>
        <v>0</v>
      </c>
      <c r="AT12" s="25">
        <f t="shared" si="14"/>
        <v>0</v>
      </c>
      <c r="AU12" s="25">
        <f t="shared" si="14"/>
        <v>0</v>
      </c>
      <c r="AV12" s="25">
        <f t="shared" si="14"/>
        <v>0</v>
      </c>
      <c r="AW12" s="25">
        <f t="shared" si="11"/>
        <v>0</v>
      </c>
      <c r="AX12" s="27"/>
    </row>
    <row r="13" spans="2:50" ht="15" customHeight="1" x14ac:dyDescent="0.35">
      <c r="B13" s="72" t="s">
        <v>29</v>
      </c>
      <c r="C13" s="73">
        <f>AA14-AF14</f>
        <v>0</v>
      </c>
      <c r="E13" s="12">
        <v>7</v>
      </c>
      <c r="F13" s="11">
        <v>7</v>
      </c>
      <c r="G13" s="155"/>
      <c r="H13" s="157"/>
      <c r="I13" s="158"/>
      <c r="J13" s="159"/>
      <c r="K13" s="159"/>
      <c r="L13" s="160">
        <f t="shared" si="1"/>
        <v>0</v>
      </c>
      <c r="M13" s="161" t="str">
        <f t="shared" si="4"/>
        <v>NÃO APLICÁVEL</v>
      </c>
      <c r="N13" s="163"/>
      <c r="O13" s="26"/>
      <c r="P13" s="10"/>
      <c r="Q13" s="7"/>
      <c r="R13" s="10"/>
      <c r="S13" s="8"/>
      <c r="T13" s="9"/>
      <c r="U13" s="70">
        <f t="shared" si="5"/>
        <v>0</v>
      </c>
      <c r="V13" s="63">
        <v>107</v>
      </c>
      <c r="W13" s="223" t="s">
        <v>27</v>
      </c>
      <c r="X13" s="223"/>
      <c r="Y13" s="223"/>
      <c r="Z13" s="223"/>
      <c r="AA13" s="28">
        <f t="shared" si="6"/>
        <v>0</v>
      </c>
      <c r="AB13" s="29" t="e">
        <f t="shared" si="2"/>
        <v>#DIV/0!</v>
      </c>
      <c r="AC13" s="16"/>
      <c r="AD13" s="16"/>
      <c r="AE13" s="16"/>
      <c r="AF13" s="28">
        <f>AA13</f>
        <v>0</v>
      </c>
      <c r="AG13" s="29" t="e">
        <f t="shared" si="8"/>
        <v>#DIV/0!</v>
      </c>
      <c r="AH13" s="60"/>
      <c r="AI13" s="28">
        <f t="shared" si="9"/>
        <v>0</v>
      </c>
      <c r="AJ13" s="56"/>
    </row>
    <row r="14" spans="2:50" x14ac:dyDescent="0.35">
      <c r="B14" s="72"/>
      <c r="C14" s="73"/>
      <c r="E14" s="12">
        <v>8</v>
      </c>
      <c r="F14" s="11">
        <v>8</v>
      </c>
      <c r="G14" s="5"/>
      <c r="H14" s="48"/>
      <c r="I14" s="57"/>
      <c r="J14" s="6"/>
      <c r="K14" s="6"/>
      <c r="L14" s="68">
        <f t="shared" ref="L14:L36" si="15">K14-J14</f>
        <v>0</v>
      </c>
      <c r="M14" s="52" t="str">
        <f t="shared" ref="M14:M36" si="16">IF(L14=0,"NÃO APLICÁVEL","FUNDAMENTAR ALTERAÇÕES*")</f>
        <v>NÃO APLICÁVEL</v>
      </c>
      <c r="N14" s="26"/>
      <c r="O14" s="26"/>
      <c r="P14" s="10"/>
      <c r="Q14" s="7"/>
      <c r="R14" s="10"/>
      <c r="S14" s="8"/>
      <c r="T14" s="9"/>
      <c r="U14" s="70">
        <f t="shared" si="5"/>
        <v>0</v>
      </c>
      <c r="V14" s="63">
        <v>108</v>
      </c>
      <c r="W14" s="223" t="s">
        <v>29</v>
      </c>
      <c r="X14" s="223"/>
      <c r="Y14" s="223"/>
      <c r="Z14" s="223"/>
      <c r="AA14" s="28">
        <f t="shared" si="6"/>
        <v>0</v>
      </c>
      <c r="AB14" s="29" t="e">
        <f t="shared" si="2"/>
        <v>#DIV/0!</v>
      </c>
      <c r="AC14" s="18">
        <v>0.15</v>
      </c>
      <c r="AD14" s="28"/>
      <c r="AE14" s="28" t="e">
        <f>IF(AB14=0,0,AC14*(AF20-AF14))</f>
        <v>#DIV/0!</v>
      </c>
      <c r="AF14" s="61">
        <f>IF(AA14=0,0,IF(AA14&gt;AE14,AE14,AA14))</f>
        <v>0</v>
      </c>
      <c r="AG14" s="29" t="e">
        <f t="shared" si="8"/>
        <v>#DIV/0!</v>
      </c>
      <c r="AH14" s="60" t="e">
        <f>AF14/(AF20-AF14)</f>
        <v>#DIV/0!</v>
      </c>
      <c r="AI14" s="28">
        <f t="shared" si="9"/>
        <v>0</v>
      </c>
      <c r="AJ14" s="56"/>
    </row>
    <row r="15" spans="2:50" x14ac:dyDescent="0.35">
      <c r="B15" s="72" t="s">
        <v>57</v>
      </c>
      <c r="C15" s="74">
        <f>AA15-AF15</f>
        <v>0</v>
      </c>
      <c r="E15" s="12">
        <v>9</v>
      </c>
      <c r="F15" s="11">
        <v>9</v>
      </c>
      <c r="G15" s="5"/>
      <c r="H15" s="48"/>
      <c r="I15" s="57"/>
      <c r="J15" s="6"/>
      <c r="K15" s="6"/>
      <c r="L15" s="68">
        <f t="shared" si="15"/>
        <v>0</v>
      </c>
      <c r="M15" s="52" t="str">
        <f t="shared" si="16"/>
        <v>NÃO APLICÁVEL</v>
      </c>
      <c r="N15" s="26"/>
      <c r="O15" s="26"/>
      <c r="P15" s="10"/>
      <c r="Q15" s="7"/>
      <c r="R15" s="10"/>
      <c r="S15" s="8"/>
      <c r="T15" s="9"/>
      <c r="U15" s="70">
        <f t="shared" si="5"/>
        <v>0</v>
      </c>
      <c r="V15" s="63">
        <v>109</v>
      </c>
      <c r="W15" s="223" t="s">
        <v>31</v>
      </c>
      <c r="X15" s="223"/>
      <c r="Y15" s="223"/>
      <c r="Z15" s="223"/>
      <c r="AA15" s="28">
        <f t="shared" si="6"/>
        <v>0</v>
      </c>
      <c r="AB15" s="29" t="e">
        <f t="shared" si="2"/>
        <v>#DIV/0!</v>
      </c>
      <c r="AC15" s="18">
        <v>0.2</v>
      </c>
      <c r="AD15" s="28"/>
      <c r="AE15" s="28" t="e">
        <f>IF(AB15=0,0,AC15*(AF20-AF15))</f>
        <v>#DIV/0!</v>
      </c>
      <c r="AF15" s="61">
        <f>IF(AA15=0,0,IF(AA15&gt;AE15,AE15,AA15))</f>
        <v>0</v>
      </c>
      <c r="AG15" s="29" t="e">
        <f t="shared" si="8"/>
        <v>#DIV/0!</v>
      </c>
      <c r="AH15" s="60" t="e">
        <f>AF15/(AF20-AF15)</f>
        <v>#DIV/0!</v>
      </c>
      <c r="AI15" s="28">
        <f t="shared" si="9"/>
        <v>0</v>
      </c>
      <c r="AJ15" s="56"/>
    </row>
    <row r="16" spans="2:50" ht="15" customHeight="1" x14ac:dyDescent="0.35">
      <c r="B16" s="72"/>
      <c r="C16" s="73"/>
      <c r="D16" s="33"/>
      <c r="E16" s="12">
        <v>10</v>
      </c>
      <c r="F16" s="11">
        <v>10</v>
      </c>
      <c r="G16" s="5"/>
      <c r="H16" s="48"/>
      <c r="I16" s="57">
        <f t="shared" ref="I16:I36" si="17">YEAR(H16)</f>
        <v>1900</v>
      </c>
      <c r="J16" s="6"/>
      <c r="K16" s="6"/>
      <c r="L16" s="68">
        <f t="shared" si="15"/>
        <v>0</v>
      </c>
      <c r="M16" s="52" t="str">
        <f t="shared" si="16"/>
        <v>NÃO APLICÁVEL</v>
      </c>
      <c r="N16" s="26"/>
      <c r="O16" s="26"/>
      <c r="P16" s="10"/>
      <c r="Q16" s="7"/>
      <c r="R16" s="10"/>
      <c r="S16" s="8"/>
      <c r="T16" s="9"/>
      <c r="U16" s="70">
        <f t="shared" si="5"/>
        <v>0</v>
      </c>
      <c r="V16" s="63">
        <v>110</v>
      </c>
      <c r="W16" s="224" t="s">
        <v>115</v>
      </c>
      <c r="X16" s="225"/>
      <c r="Y16" s="225"/>
      <c r="Z16" s="226"/>
      <c r="AA16" s="28">
        <f t="shared" si="6"/>
        <v>0</v>
      </c>
      <c r="AB16" s="29" t="e">
        <f t="shared" si="2"/>
        <v>#DIV/0!</v>
      </c>
      <c r="AC16" s="18">
        <v>0</v>
      </c>
      <c r="AD16" s="28"/>
      <c r="AE16" s="28" t="e">
        <f>IF(AB16=0,0,AC16*(AF20-AF16))</f>
        <v>#DIV/0!</v>
      </c>
      <c r="AF16" s="61">
        <f>IF(AA16=0,0,IF(AA16&gt;AE16,AE16,AA16))</f>
        <v>0</v>
      </c>
      <c r="AG16" s="29" t="e">
        <f t="shared" si="8"/>
        <v>#DIV/0!</v>
      </c>
      <c r="AH16" s="60" t="e">
        <f>AF16/(AF20-AF16)</f>
        <v>#DIV/0!</v>
      </c>
      <c r="AI16" s="28">
        <f t="shared" si="9"/>
        <v>0</v>
      </c>
      <c r="AJ16" s="56"/>
    </row>
    <row r="17" spans="2:36" x14ac:dyDescent="0.35">
      <c r="B17" s="72" t="s">
        <v>115</v>
      </c>
      <c r="C17" s="73">
        <f>AA16-AF16</f>
        <v>0</v>
      </c>
      <c r="D17" s="33"/>
      <c r="E17" s="12">
        <v>11</v>
      </c>
      <c r="F17" s="11">
        <v>11</v>
      </c>
      <c r="G17" s="5"/>
      <c r="H17" s="48"/>
      <c r="I17" s="57">
        <f t="shared" si="17"/>
        <v>1900</v>
      </c>
      <c r="J17" s="6"/>
      <c r="K17" s="6"/>
      <c r="L17" s="68">
        <f t="shared" si="15"/>
        <v>0</v>
      </c>
      <c r="M17" s="52" t="str">
        <f t="shared" si="16"/>
        <v>NÃO APLICÁVEL</v>
      </c>
      <c r="N17" s="26"/>
      <c r="O17" s="26"/>
      <c r="P17" s="10"/>
      <c r="Q17" s="7"/>
      <c r="R17" s="10"/>
      <c r="S17" s="8"/>
      <c r="T17" s="9"/>
      <c r="U17" s="70">
        <f t="shared" si="5"/>
        <v>0</v>
      </c>
      <c r="V17" s="63">
        <v>111</v>
      </c>
      <c r="W17" s="223" t="s">
        <v>33</v>
      </c>
      <c r="X17" s="223"/>
      <c r="Y17" s="223"/>
      <c r="Z17" s="223"/>
      <c r="AA17" s="28">
        <f>SUMIF($N$7:$N$37,W17,$K$7:$K$37)</f>
        <v>0</v>
      </c>
      <c r="AB17" s="29" t="e">
        <f t="shared" si="2"/>
        <v>#DIV/0!</v>
      </c>
      <c r="AC17" s="154"/>
      <c r="AD17" s="16"/>
      <c r="AE17" s="28"/>
      <c r="AF17" s="28"/>
      <c r="AG17" s="29" t="e">
        <f t="shared" si="8"/>
        <v>#DIV/0!</v>
      </c>
      <c r="AH17" s="60"/>
      <c r="AI17" s="28">
        <f t="shared" si="9"/>
        <v>0</v>
      </c>
      <c r="AJ17" s="56"/>
    </row>
    <row r="18" spans="2:36" x14ac:dyDescent="0.35">
      <c r="B18" s="75"/>
      <c r="C18" s="76"/>
      <c r="D18" s="33"/>
      <c r="E18" s="12">
        <v>12</v>
      </c>
      <c r="F18" s="11">
        <v>12</v>
      </c>
      <c r="G18" s="5"/>
      <c r="H18" s="48"/>
      <c r="I18" s="57">
        <f t="shared" si="17"/>
        <v>1900</v>
      </c>
      <c r="J18" s="6"/>
      <c r="K18" s="6"/>
      <c r="L18" s="68">
        <f t="shared" si="15"/>
        <v>0</v>
      </c>
      <c r="M18" s="52" t="str">
        <f t="shared" si="16"/>
        <v>NÃO APLICÁVEL</v>
      </c>
      <c r="N18" s="26"/>
      <c r="O18" s="26"/>
      <c r="P18" s="10"/>
      <c r="Q18" s="7"/>
      <c r="R18" s="10"/>
      <c r="S18" s="8"/>
      <c r="T18" s="9"/>
      <c r="U18" s="70">
        <f t="shared" si="5"/>
        <v>0</v>
      </c>
      <c r="V18" s="63">
        <v>112</v>
      </c>
      <c r="W18" s="152" t="s">
        <v>34</v>
      </c>
      <c r="X18" s="152"/>
      <c r="Y18" s="152"/>
      <c r="Z18" s="152"/>
      <c r="AA18" s="28">
        <f>SUMIF($N$7:$N$37,W18,$K$7:$K$37)</f>
        <v>0</v>
      </c>
      <c r="AB18" s="29" t="e">
        <f t="shared" si="2"/>
        <v>#DIV/0!</v>
      </c>
      <c r="AC18" s="16"/>
      <c r="AD18" s="16"/>
      <c r="AE18" s="16"/>
      <c r="AF18" s="28"/>
      <c r="AG18" s="29" t="e">
        <f t="shared" si="8"/>
        <v>#DIV/0!</v>
      </c>
      <c r="AH18" s="60"/>
      <c r="AI18" s="28">
        <f t="shared" si="9"/>
        <v>0</v>
      </c>
      <c r="AJ18" s="56"/>
    </row>
    <row r="19" spans="2:36" ht="15" customHeight="1" x14ac:dyDescent="0.35">
      <c r="B19" s="230" t="s">
        <v>548</v>
      </c>
      <c r="C19" s="231"/>
      <c r="D19" s="33"/>
      <c r="E19" s="12">
        <v>13</v>
      </c>
      <c r="F19" s="11">
        <v>13</v>
      </c>
      <c r="G19" s="5"/>
      <c r="H19" s="48"/>
      <c r="I19" s="57">
        <f t="shared" si="17"/>
        <v>1900</v>
      </c>
      <c r="J19" s="6"/>
      <c r="K19" s="6"/>
      <c r="L19" s="68">
        <f t="shared" si="15"/>
        <v>0</v>
      </c>
      <c r="M19" s="52" t="str">
        <f t="shared" si="16"/>
        <v>NÃO APLICÁVEL</v>
      </c>
      <c r="N19" s="26"/>
      <c r="O19" s="26"/>
      <c r="P19" s="10"/>
      <c r="Q19" s="7"/>
      <c r="R19" s="10"/>
      <c r="S19" s="8"/>
      <c r="T19" s="9"/>
      <c r="U19" s="70">
        <f t="shared" si="5"/>
        <v>0</v>
      </c>
      <c r="V19" s="63">
        <v>199</v>
      </c>
      <c r="W19" s="224" t="s">
        <v>36</v>
      </c>
      <c r="X19" s="225"/>
      <c r="Y19" s="225"/>
      <c r="Z19" s="226"/>
      <c r="AA19" s="28">
        <f>SUMIF($N$7:$N$37,W19,$K$7:$K$37)</f>
        <v>0</v>
      </c>
      <c r="AB19" s="29" t="e">
        <f t="shared" si="2"/>
        <v>#DIV/0!</v>
      </c>
      <c r="AC19" s="17"/>
      <c r="AD19" s="17"/>
      <c r="AE19" s="17"/>
      <c r="AF19" s="28">
        <v>0</v>
      </c>
      <c r="AG19" s="29" t="e">
        <f t="shared" si="8"/>
        <v>#DIV/0!</v>
      </c>
      <c r="AH19" s="60"/>
      <c r="AI19" s="28">
        <f t="shared" si="9"/>
        <v>0</v>
      </c>
      <c r="AJ19" s="56"/>
    </row>
    <row r="20" spans="2:36" x14ac:dyDescent="0.35">
      <c r="B20" s="220"/>
      <c r="C20" s="219"/>
      <c r="D20" s="33"/>
      <c r="E20" s="12">
        <v>14</v>
      </c>
      <c r="F20" s="11">
        <v>14</v>
      </c>
      <c r="G20" s="5"/>
      <c r="H20" s="48"/>
      <c r="I20" s="57">
        <f t="shared" si="17"/>
        <v>1900</v>
      </c>
      <c r="J20" s="6"/>
      <c r="K20" s="6"/>
      <c r="L20" s="68">
        <f t="shared" si="15"/>
        <v>0</v>
      </c>
      <c r="M20" s="52" t="str">
        <f t="shared" si="16"/>
        <v>NÃO APLICÁVEL</v>
      </c>
      <c r="N20" s="26"/>
      <c r="O20" s="26"/>
      <c r="P20" s="10"/>
      <c r="Q20" s="7"/>
      <c r="R20" s="10"/>
      <c r="S20" s="8"/>
      <c r="T20" s="9"/>
      <c r="U20" s="70">
        <f t="shared" si="5"/>
        <v>0</v>
      </c>
      <c r="V20" s="227" t="s">
        <v>46</v>
      </c>
      <c r="W20" s="228"/>
      <c r="X20" s="228"/>
      <c r="Y20" s="228"/>
      <c r="Z20" s="229"/>
      <c r="AA20" s="19">
        <f>SUM(AA7:AA19)</f>
        <v>0</v>
      </c>
      <c r="AB20" s="20">
        <v>0.99999999999999978</v>
      </c>
      <c r="AC20" s="20"/>
      <c r="AD20" s="20"/>
      <c r="AE20" s="20"/>
      <c r="AF20" s="19">
        <f>SUM(AF7:AF19)</f>
        <v>0</v>
      </c>
      <c r="AG20" s="20">
        <v>0.99999999999999989</v>
      </c>
      <c r="AH20" s="19"/>
      <c r="AI20" s="19">
        <f>SUM(AI7:AI19)</f>
        <v>0</v>
      </c>
    </row>
    <row r="21" spans="2:36" ht="15" thickBot="1" x14ac:dyDescent="0.4">
      <c r="B21" s="221"/>
      <c r="C21" s="222"/>
      <c r="E21" s="12">
        <v>15</v>
      </c>
      <c r="F21" s="11">
        <v>15</v>
      </c>
      <c r="G21" s="5"/>
      <c r="H21" s="48"/>
      <c r="I21" s="57">
        <f t="shared" si="17"/>
        <v>1900</v>
      </c>
      <c r="J21" s="6"/>
      <c r="K21" s="6"/>
      <c r="L21" s="68">
        <f t="shared" si="15"/>
        <v>0</v>
      </c>
      <c r="M21" s="52" t="str">
        <f t="shared" si="16"/>
        <v>NÃO APLICÁVEL</v>
      </c>
      <c r="N21" s="26"/>
      <c r="O21" s="26"/>
      <c r="P21" s="10"/>
      <c r="Q21" s="7"/>
      <c r="R21" s="10"/>
      <c r="S21" s="8"/>
      <c r="T21" s="9"/>
      <c r="U21" s="70">
        <f t="shared" si="5"/>
        <v>0</v>
      </c>
    </row>
    <row r="22" spans="2:36" ht="15" customHeight="1" thickTop="1" x14ac:dyDescent="0.35">
      <c r="B22" s="218" t="s">
        <v>473</v>
      </c>
      <c r="C22" s="219"/>
      <c r="E22" s="12">
        <v>16</v>
      </c>
      <c r="F22" s="11">
        <v>16</v>
      </c>
      <c r="G22" s="5"/>
      <c r="H22" s="48"/>
      <c r="I22" s="57">
        <f t="shared" si="17"/>
        <v>1900</v>
      </c>
      <c r="J22" s="6"/>
      <c r="K22" s="6"/>
      <c r="L22" s="68">
        <f t="shared" si="15"/>
        <v>0</v>
      </c>
      <c r="M22" s="52" t="str">
        <f t="shared" si="16"/>
        <v>NÃO APLICÁVEL</v>
      </c>
      <c r="N22" s="26"/>
      <c r="O22" s="26"/>
      <c r="P22" s="10"/>
      <c r="Q22" s="7"/>
      <c r="R22" s="10"/>
      <c r="S22" s="8"/>
      <c r="T22" s="9"/>
      <c r="U22" s="70">
        <f t="shared" si="5"/>
        <v>0</v>
      </c>
      <c r="W22" s="272" t="s">
        <v>481</v>
      </c>
      <c r="X22" s="273"/>
      <c r="Y22" s="273"/>
      <c r="Z22" s="274"/>
      <c r="AA22" s="278" t="s">
        <v>479</v>
      </c>
      <c r="AB22" s="262" t="s">
        <v>549</v>
      </c>
    </row>
    <row r="23" spans="2:36" x14ac:dyDescent="0.35">
      <c r="B23" s="220"/>
      <c r="C23" s="219"/>
      <c r="E23" s="12">
        <v>17</v>
      </c>
      <c r="F23" s="11">
        <v>17</v>
      </c>
      <c r="G23" s="5"/>
      <c r="H23" s="48"/>
      <c r="I23" s="57">
        <f t="shared" si="17"/>
        <v>1900</v>
      </c>
      <c r="J23" s="6"/>
      <c r="K23" s="6"/>
      <c r="L23" s="68">
        <f t="shared" si="15"/>
        <v>0</v>
      </c>
      <c r="M23" s="52" t="str">
        <f t="shared" si="16"/>
        <v>NÃO APLICÁVEL</v>
      </c>
      <c r="N23" s="26"/>
      <c r="O23" s="26"/>
      <c r="P23" s="10"/>
      <c r="Q23" s="7"/>
      <c r="R23" s="10"/>
      <c r="S23" s="8"/>
      <c r="T23" s="9"/>
      <c r="U23" s="70">
        <f t="shared" si="5"/>
        <v>0</v>
      </c>
      <c r="W23" s="275" t="s">
        <v>478</v>
      </c>
      <c r="X23" s="276"/>
      <c r="Y23" s="276"/>
      <c r="Z23" s="277"/>
      <c r="AA23" s="279"/>
      <c r="AB23" s="263"/>
    </row>
    <row r="24" spans="2:36" x14ac:dyDescent="0.35">
      <c r="B24" s="221"/>
      <c r="C24" s="222"/>
      <c r="E24" s="12">
        <v>18</v>
      </c>
      <c r="F24" s="11">
        <v>18</v>
      </c>
      <c r="G24" s="5"/>
      <c r="H24" s="48"/>
      <c r="I24" s="57">
        <f t="shared" si="17"/>
        <v>1900</v>
      </c>
      <c r="J24" s="6"/>
      <c r="K24" s="6"/>
      <c r="L24" s="68">
        <f t="shared" si="15"/>
        <v>0</v>
      </c>
      <c r="M24" s="52" t="str">
        <f t="shared" si="16"/>
        <v>NÃO APLICÁVEL</v>
      </c>
      <c r="N24" s="26"/>
      <c r="O24" s="26"/>
      <c r="P24" s="10"/>
      <c r="Q24" s="7"/>
      <c r="R24" s="10"/>
      <c r="S24" s="8"/>
      <c r="T24" s="9"/>
      <c r="U24" s="70">
        <f t="shared" si="5"/>
        <v>0</v>
      </c>
      <c r="W24" s="267" t="s">
        <v>433</v>
      </c>
      <c r="X24" s="268"/>
      <c r="Y24" s="268"/>
      <c r="Z24" s="269"/>
      <c r="AA24" s="86">
        <f>SUM(AA25:AA29)</f>
        <v>0</v>
      </c>
      <c r="AB24" s="83">
        <f>AA24</f>
        <v>0</v>
      </c>
    </row>
    <row r="25" spans="2:36" x14ac:dyDescent="0.35">
      <c r="E25" s="12">
        <v>19</v>
      </c>
      <c r="F25" s="11">
        <v>19</v>
      </c>
      <c r="G25" s="5"/>
      <c r="H25" s="48"/>
      <c r="I25" s="57">
        <f t="shared" si="17"/>
        <v>1900</v>
      </c>
      <c r="J25" s="6"/>
      <c r="K25" s="6"/>
      <c r="L25" s="68">
        <f t="shared" si="15"/>
        <v>0</v>
      </c>
      <c r="M25" s="52" t="str">
        <f t="shared" si="16"/>
        <v>NÃO APLICÁVEL</v>
      </c>
      <c r="N25" s="26"/>
      <c r="O25" s="26"/>
      <c r="P25" s="10"/>
      <c r="Q25" s="7"/>
      <c r="R25" s="10"/>
      <c r="S25" s="8"/>
      <c r="T25" s="9"/>
      <c r="U25" s="70">
        <f t="shared" si="5"/>
        <v>0</v>
      </c>
      <c r="W25" s="223" t="s">
        <v>434</v>
      </c>
      <c r="X25" s="223"/>
      <c r="Y25" s="223"/>
      <c r="Z25" s="223"/>
      <c r="AA25" s="85">
        <f>SUMIF($O$7:$O$37,W25,$K$7:$K$37)</f>
        <v>0</v>
      </c>
      <c r="AB25" s="80">
        <f>AA25</f>
        <v>0</v>
      </c>
    </row>
    <row r="26" spans="2:36" x14ac:dyDescent="0.35">
      <c r="E26" s="12">
        <v>20</v>
      </c>
      <c r="F26" s="11">
        <v>20</v>
      </c>
      <c r="G26" s="5"/>
      <c r="H26" s="48"/>
      <c r="I26" s="57">
        <f t="shared" si="17"/>
        <v>1900</v>
      </c>
      <c r="J26" s="6"/>
      <c r="K26" s="6"/>
      <c r="L26" s="68">
        <f t="shared" si="15"/>
        <v>0</v>
      </c>
      <c r="M26" s="52" t="str">
        <f t="shared" si="16"/>
        <v>NÃO APLICÁVEL</v>
      </c>
      <c r="N26" s="26"/>
      <c r="O26" s="26"/>
      <c r="P26" s="10"/>
      <c r="Q26" s="7"/>
      <c r="R26" s="10"/>
      <c r="S26" s="8"/>
      <c r="T26" s="9"/>
      <c r="U26" s="70">
        <f t="shared" si="5"/>
        <v>0</v>
      </c>
      <c r="W26" s="223" t="s">
        <v>435</v>
      </c>
      <c r="X26" s="223"/>
      <c r="Y26" s="223"/>
      <c r="Z26" s="223"/>
      <c r="AA26" s="85">
        <f t="shared" ref="AA26:AA29" si="18">SUMIF($O$7:$O$37,W26,$K$7:$K$37)</f>
        <v>0</v>
      </c>
      <c r="AB26" s="80">
        <f t="shared" ref="AB26:AB29" si="19">AA26</f>
        <v>0</v>
      </c>
    </row>
    <row r="27" spans="2:36" x14ac:dyDescent="0.35">
      <c r="E27" s="12">
        <v>21</v>
      </c>
      <c r="F27" s="11">
        <v>21</v>
      </c>
      <c r="G27" s="5"/>
      <c r="H27" s="48"/>
      <c r="I27" s="57">
        <f t="shared" si="17"/>
        <v>1900</v>
      </c>
      <c r="J27" s="6"/>
      <c r="K27" s="6"/>
      <c r="L27" s="68">
        <f t="shared" si="15"/>
        <v>0</v>
      </c>
      <c r="M27" s="52" t="str">
        <f t="shared" si="16"/>
        <v>NÃO APLICÁVEL</v>
      </c>
      <c r="N27" s="26"/>
      <c r="O27" s="26"/>
      <c r="P27" s="10"/>
      <c r="Q27" s="7"/>
      <c r="R27" s="10"/>
      <c r="S27" s="8"/>
      <c r="T27" s="9"/>
      <c r="U27" s="70">
        <f t="shared" si="5"/>
        <v>0</v>
      </c>
      <c r="W27" s="223" t="s">
        <v>436</v>
      </c>
      <c r="X27" s="223"/>
      <c r="Y27" s="223"/>
      <c r="Z27" s="223"/>
      <c r="AA27" s="85">
        <f t="shared" si="18"/>
        <v>0</v>
      </c>
      <c r="AB27" s="80">
        <f t="shared" si="19"/>
        <v>0</v>
      </c>
    </row>
    <row r="28" spans="2:36" x14ac:dyDescent="0.35">
      <c r="E28" s="12">
        <v>22</v>
      </c>
      <c r="F28" s="11">
        <v>22</v>
      </c>
      <c r="G28" s="5"/>
      <c r="H28" s="48"/>
      <c r="I28" s="57">
        <f t="shared" si="17"/>
        <v>1900</v>
      </c>
      <c r="J28" s="6"/>
      <c r="K28" s="6"/>
      <c r="L28" s="68">
        <f t="shared" si="15"/>
        <v>0</v>
      </c>
      <c r="M28" s="52" t="str">
        <f t="shared" si="16"/>
        <v>NÃO APLICÁVEL</v>
      </c>
      <c r="N28" s="26"/>
      <c r="O28" s="26"/>
      <c r="P28" s="10"/>
      <c r="Q28" s="7"/>
      <c r="R28" s="10"/>
      <c r="S28" s="8"/>
      <c r="T28" s="9"/>
      <c r="U28" s="70">
        <f t="shared" si="5"/>
        <v>0</v>
      </c>
      <c r="W28" s="223" t="s">
        <v>437</v>
      </c>
      <c r="X28" s="223"/>
      <c r="Y28" s="223"/>
      <c r="Z28" s="223"/>
      <c r="AA28" s="85">
        <f t="shared" si="18"/>
        <v>0</v>
      </c>
      <c r="AB28" s="80">
        <f t="shared" si="19"/>
        <v>0</v>
      </c>
    </row>
    <row r="29" spans="2:36" x14ac:dyDescent="0.35">
      <c r="E29" s="12">
        <v>23</v>
      </c>
      <c r="F29" s="11">
        <v>23</v>
      </c>
      <c r="G29" s="5"/>
      <c r="H29" s="48"/>
      <c r="I29" s="57">
        <f t="shared" si="17"/>
        <v>1900</v>
      </c>
      <c r="J29" s="6"/>
      <c r="K29" s="6"/>
      <c r="L29" s="68">
        <f t="shared" si="15"/>
        <v>0</v>
      </c>
      <c r="M29" s="52" t="str">
        <f t="shared" si="16"/>
        <v>NÃO APLICÁVEL</v>
      </c>
      <c r="N29" s="26"/>
      <c r="O29" s="26"/>
      <c r="P29" s="10"/>
      <c r="Q29" s="7"/>
      <c r="R29" s="10"/>
      <c r="S29" s="8"/>
      <c r="T29" s="9"/>
      <c r="U29" s="70">
        <f t="shared" si="5"/>
        <v>0</v>
      </c>
      <c r="W29" s="223" t="s">
        <v>438</v>
      </c>
      <c r="X29" s="223"/>
      <c r="Y29" s="223"/>
      <c r="Z29" s="223"/>
      <c r="AA29" s="85">
        <f t="shared" si="18"/>
        <v>0</v>
      </c>
      <c r="AB29" s="80">
        <f t="shared" si="19"/>
        <v>0</v>
      </c>
    </row>
    <row r="30" spans="2:36" x14ac:dyDescent="0.35">
      <c r="E30" s="12">
        <v>24</v>
      </c>
      <c r="F30" s="11">
        <v>24</v>
      </c>
      <c r="G30" s="5"/>
      <c r="H30" s="48"/>
      <c r="I30" s="57">
        <f t="shared" si="17"/>
        <v>1900</v>
      </c>
      <c r="J30" s="6"/>
      <c r="K30" s="6"/>
      <c r="L30" s="68">
        <f t="shared" si="15"/>
        <v>0</v>
      </c>
      <c r="M30" s="52" t="str">
        <f t="shared" si="16"/>
        <v>NÃO APLICÁVEL</v>
      </c>
      <c r="N30" s="26"/>
      <c r="O30" s="26"/>
      <c r="P30" s="10"/>
      <c r="Q30" s="7"/>
      <c r="R30" s="10"/>
      <c r="S30" s="8"/>
      <c r="T30" s="9"/>
      <c r="U30" s="70">
        <f t="shared" si="5"/>
        <v>0</v>
      </c>
      <c r="W30" s="267" t="s">
        <v>439</v>
      </c>
      <c r="X30" s="268"/>
      <c r="Y30" s="268"/>
      <c r="Z30" s="269"/>
      <c r="AA30" s="86">
        <f>AA31+AA34+AA37</f>
        <v>0</v>
      </c>
      <c r="AB30" s="81">
        <f>AB31+AB34+AB37</f>
        <v>0</v>
      </c>
    </row>
    <row r="31" spans="2:36" x14ac:dyDescent="0.35">
      <c r="E31" s="12">
        <v>25</v>
      </c>
      <c r="F31" s="11">
        <v>25</v>
      </c>
      <c r="G31" s="5"/>
      <c r="H31" s="48"/>
      <c r="I31" s="57">
        <f t="shared" si="17"/>
        <v>1900</v>
      </c>
      <c r="J31" s="6"/>
      <c r="K31" s="6"/>
      <c r="L31" s="68">
        <f t="shared" si="15"/>
        <v>0</v>
      </c>
      <c r="M31" s="52" t="str">
        <f t="shared" si="16"/>
        <v>NÃO APLICÁVEL</v>
      </c>
      <c r="N31" s="26"/>
      <c r="O31" s="26"/>
      <c r="P31" s="10"/>
      <c r="Q31" s="7"/>
      <c r="R31" s="10"/>
      <c r="S31" s="8"/>
      <c r="T31" s="9"/>
      <c r="U31" s="70">
        <f t="shared" si="5"/>
        <v>0</v>
      </c>
      <c r="W31" s="267" t="s">
        <v>440</v>
      </c>
      <c r="X31" s="268"/>
      <c r="Y31" s="268"/>
      <c r="Z31" s="269"/>
      <c r="AA31" s="86">
        <f>SUM(AA32:AA33)</f>
        <v>0</v>
      </c>
      <c r="AB31" s="82">
        <f>SUM(AB32:AB33)</f>
        <v>0</v>
      </c>
    </row>
    <row r="32" spans="2:36" x14ac:dyDescent="0.35">
      <c r="E32" s="12">
        <v>26</v>
      </c>
      <c r="F32" s="11">
        <v>26</v>
      </c>
      <c r="G32" s="5"/>
      <c r="H32" s="48"/>
      <c r="I32" s="57">
        <f t="shared" si="17"/>
        <v>1900</v>
      </c>
      <c r="J32" s="6"/>
      <c r="K32" s="6"/>
      <c r="L32" s="68">
        <f t="shared" si="15"/>
        <v>0</v>
      </c>
      <c r="M32" s="52" t="str">
        <f t="shared" si="16"/>
        <v>NÃO APLICÁVEL</v>
      </c>
      <c r="N32" s="26"/>
      <c r="O32" s="26"/>
      <c r="P32" s="10"/>
      <c r="Q32" s="7"/>
      <c r="R32" s="10"/>
      <c r="S32" s="8"/>
      <c r="T32" s="9"/>
      <c r="U32" s="70">
        <f t="shared" si="5"/>
        <v>0</v>
      </c>
      <c r="W32" s="223" t="s">
        <v>441</v>
      </c>
      <c r="X32" s="223"/>
      <c r="Y32" s="223"/>
      <c r="Z32" s="223"/>
      <c r="AA32" s="85">
        <f t="shared" ref="AA32:AA33" si="20">SUMIF($O$7:$O$37,W32,$K$7:$K$37)</f>
        <v>0</v>
      </c>
      <c r="AB32" s="80">
        <v>0</v>
      </c>
    </row>
    <row r="33" spans="5:28" x14ac:dyDescent="0.35">
      <c r="E33" s="12">
        <v>27</v>
      </c>
      <c r="F33" s="11">
        <v>27</v>
      </c>
      <c r="G33" s="5"/>
      <c r="H33" s="48"/>
      <c r="I33" s="57">
        <f t="shared" si="17"/>
        <v>1900</v>
      </c>
      <c r="J33" s="6"/>
      <c r="K33" s="6"/>
      <c r="L33" s="68">
        <f t="shared" si="15"/>
        <v>0</v>
      </c>
      <c r="M33" s="52" t="str">
        <f t="shared" si="16"/>
        <v>NÃO APLICÁVEL</v>
      </c>
      <c r="N33" s="26"/>
      <c r="O33" s="26"/>
      <c r="P33" s="10"/>
      <c r="Q33" s="7"/>
      <c r="R33" s="10"/>
      <c r="S33" s="8"/>
      <c r="T33" s="9"/>
      <c r="U33" s="70">
        <f t="shared" si="5"/>
        <v>0</v>
      </c>
      <c r="W33" s="223" t="s">
        <v>442</v>
      </c>
      <c r="X33" s="223"/>
      <c r="Y33" s="223"/>
      <c r="Z33" s="223"/>
      <c r="AA33" s="85">
        <f t="shared" si="20"/>
        <v>0</v>
      </c>
      <c r="AB33" s="80">
        <v>0</v>
      </c>
    </row>
    <row r="34" spans="5:28" x14ac:dyDescent="0.35">
      <c r="E34" s="12">
        <v>28</v>
      </c>
      <c r="F34" s="11">
        <v>28</v>
      </c>
      <c r="G34" s="5"/>
      <c r="H34" s="48"/>
      <c r="I34" s="57">
        <f t="shared" si="17"/>
        <v>1900</v>
      </c>
      <c r="J34" s="6"/>
      <c r="K34" s="6"/>
      <c r="L34" s="68">
        <f t="shared" si="15"/>
        <v>0</v>
      </c>
      <c r="M34" s="52" t="str">
        <f t="shared" si="16"/>
        <v>NÃO APLICÁVEL</v>
      </c>
      <c r="N34" s="26"/>
      <c r="O34" s="26"/>
      <c r="P34" s="10"/>
      <c r="Q34" s="7"/>
      <c r="R34" s="10"/>
      <c r="S34" s="8"/>
      <c r="T34" s="9"/>
      <c r="U34" s="70">
        <f t="shared" si="5"/>
        <v>0</v>
      </c>
      <c r="W34" s="267" t="s">
        <v>443</v>
      </c>
      <c r="X34" s="268"/>
      <c r="Y34" s="268"/>
      <c r="Z34" s="269"/>
      <c r="AA34" s="86">
        <f>SUM(AA35:AA36)</f>
        <v>0</v>
      </c>
      <c r="AB34" s="82">
        <f>SUM(AB35:AB36)</f>
        <v>0</v>
      </c>
    </row>
    <row r="35" spans="5:28" x14ac:dyDescent="0.35">
      <c r="E35" s="12">
        <v>29</v>
      </c>
      <c r="F35" s="11">
        <v>29</v>
      </c>
      <c r="G35" s="5"/>
      <c r="H35" s="48"/>
      <c r="I35" s="57">
        <f t="shared" si="17"/>
        <v>1900</v>
      </c>
      <c r="J35" s="6"/>
      <c r="K35" s="6"/>
      <c r="L35" s="68">
        <f t="shared" si="15"/>
        <v>0</v>
      </c>
      <c r="M35" s="52" t="str">
        <f t="shared" si="16"/>
        <v>NÃO APLICÁVEL</v>
      </c>
      <c r="N35" s="26"/>
      <c r="O35" s="26"/>
      <c r="P35" s="10"/>
      <c r="Q35" s="7"/>
      <c r="R35" s="10"/>
      <c r="S35" s="8"/>
      <c r="T35" s="9"/>
      <c r="U35" s="70">
        <f t="shared" si="5"/>
        <v>0</v>
      </c>
      <c r="W35" s="223" t="s">
        <v>444</v>
      </c>
      <c r="X35" s="223"/>
      <c r="Y35" s="223"/>
      <c r="Z35" s="223"/>
      <c r="AA35" s="85">
        <f t="shared" ref="AA35:AA36" si="21">SUMIF($O$7:$O$37,W35,$K$7:$K$37)</f>
        <v>0</v>
      </c>
      <c r="AB35" s="80">
        <v>0</v>
      </c>
    </row>
    <row r="36" spans="5:28" x14ac:dyDescent="0.35">
      <c r="E36" s="12">
        <v>30</v>
      </c>
      <c r="F36" s="11">
        <v>30</v>
      </c>
      <c r="G36" s="5"/>
      <c r="H36" s="48"/>
      <c r="I36" s="57">
        <f t="shared" si="17"/>
        <v>1900</v>
      </c>
      <c r="J36" s="6"/>
      <c r="K36" s="6"/>
      <c r="L36" s="68">
        <f t="shared" si="15"/>
        <v>0</v>
      </c>
      <c r="M36" s="52" t="str">
        <f t="shared" si="16"/>
        <v>NÃO APLICÁVEL</v>
      </c>
      <c r="N36" s="26"/>
      <c r="O36" s="26"/>
      <c r="P36" s="10"/>
      <c r="Q36" s="7"/>
      <c r="R36" s="10"/>
      <c r="S36" s="8"/>
      <c r="T36" s="9"/>
      <c r="U36" s="70">
        <f t="shared" si="5"/>
        <v>0</v>
      </c>
      <c r="W36" s="223" t="s">
        <v>445</v>
      </c>
      <c r="X36" s="223"/>
      <c r="Y36" s="223"/>
      <c r="Z36" s="223"/>
      <c r="AA36" s="85">
        <f t="shared" si="21"/>
        <v>0</v>
      </c>
      <c r="AB36" s="80">
        <v>0</v>
      </c>
    </row>
    <row r="37" spans="5:28" x14ac:dyDescent="0.35">
      <c r="W37" s="267" t="s">
        <v>446</v>
      </c>
      <c r="X37" s="268"/>
      <c r="Y37" s="268"/>
      <c r="Z37" s="269"/>
      <c r="AA37" s="86">
        <f>SUM(AA38:AA39)</f>
        <v>0</v>
      </c>
      <c r="AB37" s="81">
        <f>SUM(AB38:AB39)</f>
        <v>0</v>
      </c>
    </row>
    <row r="38" spans="5:28" x14ac:dyDescent="0.35">
      <c r="W38" s="223" t="s">
        <v>447</v>
      </c>
      <c r="X38" s="223"/>
      <c r="Y38" s="223"/>
      <c r="Z38" s="223"/>
      <c r="AA38" s="85">
        <f t="shared" ref="AA38:AA39" si="22">SUMIF($O$7:$O$37,W38,$K$7:$K$37)</f>
        <v>0</v>
      </c>
      <c r="AB38" s="80">
        <f>AA38</f>
        <v>0</v>
      </c>
    </row>
    <row r="39" spans="5:28" x14ac:dyDescent="0.35">
      <c r="W39" s="223" t="s">
        <v>448</v>
      </c>
      <c r="X39" s="223"/>
      <c r="Y39" s="223"/>
      <c r="Z39" s="223"/>
      <c r="AA39" s="85">
        <f t="shared" si="22"/>
        <v>0</v>
      </c>
      <c r="AB39" s="80">
        <f>AA39</f>
        <v>0</v>
      </c>
    </row>
    <row r="40" spans="5:28" x14ac:dyDescent="0.35">
      <c r="W40" s="267" t="s">
        <v>449</v>
      </c>
      <c r="X40" s="268"/>
      <c r="Y40" s="268"/>
      <c r="Z40" s="269"/>
      <c r="AA40" s="86">
        <f>SUM(AA41:AA43)</f>
        <v>0</v>
      </c>
      <c r="AB40" s="81">
        <f>SUM(AB41:AB43)</f>
        <v>0</v>
      </c>
    </row>
    <row r="41" spans="5:28" x14ac:dyDescent="0.35">
      <c r="W41" s="223" t="s">
        <v>450</v>
      </c>
      <c r="X41" s="223"/>
      <c r="Y41" s="223"/>
      <c r="Z41" s="223"/>
      <c r="AA41" s="85">
        <f t="shared" ref="AA41:AB55" si="23">SUMIF($O$7:$O$37,W41,$K$7:$K$37)</f>
        <v>0</v>
      </c>
      <c r="AB41" s="80">
        <f>AA41-AI15</f>
        <v>0</v>
      </c>
    </row>
    <row r="42" spans="5:28" x14ac:dyDescent="0.35">
      <c r="W42" s="223" t="s">
        <v>451</v>
      </c>
      <c r="X42" s="223"/>
      <c r="Y42" s="223"/>
      <c r="Z42" s="223"/>
      <c r="AA42" s="85">
        <f t="shared" si="23"/>
        <v>0</v>
      </c>
      <c r="AB42" s="80">
        <f>AA42</f>
        <v>0</v>
      </c>
    </row>
    <row r="43" spans="5:28" x14ac:dyDescent="0.35">
      <c r="W43" s="223" t="s">
        <v>452</v>
      </c>
      <c r="X43" s="223"/>
      <c r="Y43" s="223"/>
      <c r="Z43" s="223"/>
      <c r="AA43" s="85">
        <f t="shared" si="23"/>
        <v>0</v>
      </c>
      <c r="AB43" s="80">
        <f>AA43</f>
        <v>0</v>
      </c>
    </row>
    <row r="44" spans="5:28" x14ac:dyDescent="0.35">
      <c r="W44" s="267" t="s">
        <v>453</v>
      </c>
      <c r="X44" s="268"/>
      <c r="Y44" s="268"/>
      <c r="Z44" s="269"/>
      <c r="AA44" s="86">
        <f t="shared" si="23"/>
        <v>0</v>
      </c>
      <c r="AB44" s="80">
        <f t="shared" si="23"/>
        <v>0</v>
      </c>
    </row>
    <row r="45" spans="5:28" x14ac:dyDescent="0.35">
      <c r="W45" s="267" t="s">
        <v>454</v>
      </c>
      <c r="X45" s="268"/>
      <c r="Y45" s="268"/>
      <c r="Z45" s="269"/>
      <c r="AA45" s="86">
        <f t="shared" si="23"/>
        <v>0</v>
      </c>
      <c r="AB45" s="80">
        <f>AA45-AI8-AI9-AI10-AI11</f>
        <v>0</v>
      </c>
    </row>
    <row r="46" spans="5:28" x14ac:dyDescent="0.35">
      <c r="W46" s="267" t="s">
        <v>455</v>
      </c>
      <c r="X46" s="268"/>
      <c r="Y46" s="268"/>
      <c r="Z46" s="269"/>
      <c r="AA46" s="86">
        <f t="shared" si="23"/>
        <v>0</v>
      </c>
      <c r="AB46" s="80">
        <f>AA46-AI14</f>
        <v>0</v>
      </c>
    </row>
    <row r="47" spans="5:28" x14ac:dyDescent="0.35">
      <c r="W47" s="267" t="s">
        <v>456</v>
      </c>
      <c r="X47" s="268"/>
      <c r="Y47" s="268"/>
      <c r="Z47" s="269"/>
      <c r="AA47" s="86">
        <f t="shared" si="23"/>
        <v>0</v>
      </c>
      <c r="AB47" s="80">
        <f>AA47</f>
        <v>0</v>
      </c>
    </row>
    <row r="48" spans="5:28" x14ac:dyDescent="0.35">
      <c r="W48" s="267" t="s">
        <v>457</v>
      </c>
      <c r="X48" s="268"/>
      <c r="Y48" s="268"/>
      <c r="Z48" s="269"/>
      <c r="AA48" s="86">
        <f t="shared" si="23"/>
        <v>0</v>
      </c>
      <c r="AB48" s="80">
        <f t="shared" ref="AB48:AB55" si="24">AA48</f>
        <v>0</v>
      </c>
    </row>
    <row r="49" spans="23:28" x14ac:dyDescent="0.35">
      <c r="W49" s="267" t="s">
        <v>458</v>
      </c>
      <c r="X49" s="268"/>
      <c r="Y49" s="268"/>
      <c r="Z49" s="269"/>
      <c r="AA49" s="86">
        <f t="shared" si="23"/>
        <v>0</v>
      </c>
      <c r="AB49" s="80">
        <f t="shared" si="24"/>
        <v>0</v>
      </c>
    </row>
    <row r="50" spans="23:28" x14ac:dyDescent="0.35">
      <c r="W50" s="267" t="s">
        <v>459</v>
      </c>
      <c r="X50" s="268"/>
      <c r="Y50" s="268"/>
      <c r="Z50" s="269"/>
      <c r="AA50" s="86">
        <f t="shared" si="23"/>
        <v>0</v>
      </c>
      <c r="AB50" s="80">
        <f t="shared" si="24"/>
        <v>0</v>
      </c>
    </row>
    <row r="51" spans="23:28" x14ac:dyDescent="0.35">
      <c r="W51" s="267" t="s">
        <v>460</v>
      </c>
      <c r="X51" s="268"/>
      <c r="Y51" s="268"/>
      <c r="Z51" s="269"/>
      <c r="AA51" s="86">
        <f t="shared" si="23"/>
        <v>0</v>
      </c>
      <c r="AB51" s="80">
        <f t="shared" si="24"/>
        <v>0</v>
      </c>
    </row>
    <row r="52" spans="23:28" x14ac:dyDescent="0.35">
      <c r="W52" s="267" t="s">
        <v>461</v>
      </c>
      <c r="X52" s="268"/>
      <c r="Y52" s="268"/>
      <c r="Z52" s="269"/>
      <c r="AA52" s="86">
        <f t="shared" si="23"/>
        <v>0</v>
      </c>
      <c r="AB52" s="80">
        <f t="shared" si="24"/>
        <v>0</v>
      </c>
    </row>
    <row r="53" spans="23:28" x14ac:dyDescent="0.35">
      <c r="W53" s="267" t="s">
        <v>462</v>
      </c>
      <c r="X53" s="268"/>
      <c r="Y53" s="268"/>
      <c r="Z53" s="269"/>
      <c r="AA53" s="86">
        <f t="shared" si="23"/>
        <v>0</v>
      </c>
      <c r="AB53" s="80">
        <f t="shared" si="24"/>
        <v>0</v>
      </c>
    </row>
    <row r="54" spans="23:28" x14ac:dyDescent="0.35">
      <c r="W54" s="267" t="s">
        <v>463</v>
      </c>
      <c r="X54" s="268"/>
      <c r="Y54" s="268"/>
      <c r="Z54" s="269"/>
      <c r="AA54" s="86">
        <f t="shared" si="23"/>
        <v>0</v>
      </c>
      <c r="AB54" s="80">
        <f t="shared" si="24"/>
        <v>0</v>
      </c>
    </row>
    <row r="55" spans="23:28" x14ac:dyDescent="0.35">
      <c r="W55" s="267" t="s">
        <v>464</v>
      </c>
      <c r="X55" s="268"/>
      <c r="Y55" s="268"/>
      <c r="Z55" s="269"/>
      <c r="AA55" s="86">
        <f t="shared" si="23"/>
        <v>0</v>
      </c>
      <c r="AB55" s="80">
        <f t="shared" si="24"/>
        <v>0</v>
      </c>
    </row>
    <row r="56" spans="23:28" ht="15" thickBot="1" x14ac:dyDescent="0.4">
      <c r="W56" s="267" t="s">
        <v>480</v>
      </c>
      <c r="X56" s="268"/>
      <c r="Y56" s="268"/>
      <c r="Z56" s="269"/>
      <c r="AA56" s="86">
        <f>SUM(AA44:AA55,AA40,AA30,AA24)</f>
        <v>0</v>
      </c>
      <c r="AB56" s="164">
        <f>SUM(AB44:AB55,AB40,AB30,AB24)</f>
        <v>0</v>
      </c>
    </row>
    <row r="57" spans="23:28" ht="15" thickTop="1" x14ac:dyDescent="0.35"/>
  </sheetData>
  <mergeCells count="81">
    <mergeCell ref="W52:Z52"/>
    <mergeCell ref="W53:Z53"/>
    <mergeCell ref="W54:Z54"/>
    <mergeCell ref="W55:Z55"/>
    <mergeCell ref="W56:Z56"/>
    <mergeCell ref="V1:AI1"/>
    <mergeCell ref="AB22:AB23"/>
    <mergeCell ref="W46:Z46"/>
    <mergeCell ref="W47:Z47"/>
    <mergeCell ref="W48:Z48"/>
    <mergeCell ref="W34:Z34"/>
    <mergeCell ref="W35:Z35"/>
    <mergeCell ref="W36:Z36"/>
    <mergeCell ref="W37:Z37"/>
    <mergeCell ref="W38:Z38"/>
    <mergeCell ref="W39:Z39"/>
    <mergeCell ref="W28:Z28"/>
    <mergeCell ref="W29:Z29"/>
    <mergeCell ref="W30:Z30"/>
    <mergeCell ref="W31:Z31"/>
    <mergeCell ref="W32:Z32"/>
    <mergeCell ref="W49:Z49"/>
    <mergeCell ref="W50:Z50"/>
    <mergeCell ref="W51:Z51"/>
    <mergeCell ref="W40:Z40"/>
    <mergeCell ref="W41:Z41"/>
    <mergeCell ref="W42:Z42"/>
    <mergeCell ref="W43:Z43"/>
    <mergeCell ref="W44:Z44"/>
    <mergeCell ref="W45:Z45"/>
    <mergeCell ref="W33:Z33"/>
    <mergeCell ref="AA22:AA23"/>
    <mergeCell ref="W23:Z23"/>
    <mergeCell ref="W24:Z24"/>
    <mergeCell ref="W25:Z25"/>
    <mergeCell ref="W26:Z26"/>
    <mergeCell ref="W27:Z27"/>
    <mergeCell ref="B22:C24"/>
    <mergeCell ref="W22:Z22"/>
    <mergeCell ref="B11:C12"/>
    <mergeCell ref="W11:Z11"/>
    <mergeCell ref="W12:Z12"/>
    <mergeCell ref="W13:Z13"/>
    <mergeCell ref="W14:Z14"/>
    <mergeCell ref="W15:Z15"/>
    <mergeCell ref="W16:Z16"/>
    <mergeCell ref="W17:Z17"/>
    <mergeCell ref="B19:C21"/>
    <mergeCell ref="W19:Z19"/>
    <mergeCell ref="V20:Z20"/>
    <mergeCell ref="AA5:AB5"/>
    <mergeCell ref="AC5:AE5"/>
    <mergeCell ref="AF5:AG5"/>
    <mergeCell ref="AH5:AH6"/>
    <mergeCell ref="Q5:Q6"/>
    <mergeCell ref="R5:R6"/>
    <mergeCell ref="S5:S6"/>
    <mergeCell ref="T5:T6"/>
    <mergeCell ref="V5:V6"/>
    <mergeCell ref="B8:C10"/>
    <mergeCell ref="W8:Z8"/>
    <mergeCell ref="W9:Z9"/>
    <mergeCell ref="W10:Z10"/>
    <mergeCell ref="W5:Z6"/>
    <mergeCell ref="P5:P6"/>
    <mergeCell ref="E1:T1"/>
    <mergeCell ref="AK1:AX1"/>
    <mergeCell ref="B3:C3"/>
    <mergeCell ref="B5:C7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O5:O6"/>
    <mergeCell ref="W7:Z7"/>
    <mergeCell ref="AI5:AI6"/>
  </mergeCells>
  <hyperlinks>
    <hyperlink ref="B22:B23" location="AAC1_2015!AT1" display="Estrutura de Financiamento" xr:uid="{1CA88168-3E8E-4D20-922B-9527BA066B97}"/>
    <hyperlink ref="B19:B21" location="AAC1_2015!AT1" display="Estrutura de Financiamento" xr:uid="{201B8454-7DF3-4B67-B4C1-33D7E268D83D}"/>
    <hyperlink ref="B8:B9" location="AAC1_2015!AE2" display="Correção do Elegível" xr:uid="{35D1FE56-01FE-4950-A79A-F7354B735F14}"/>
    <hyperlink ref="B5:B7" location="AAC1_2015!D2" display="Mapa de Investimentos" xr:uid="{BF97033C-CFC3-4286-9696-D2BF49A39AB8}"/>
    <hyperlink ref="B5:C7" location="AAC2_2015!E1" display="AAC2_2015!E1" xr:uid="{697C7AB6-F5B4-4025-A822-83E5C8295642}"/>
    <hyperlink ref="B8:C10" location="AAC1_2019_SIFSE!AI1" display="AAC1_2019_SIFSE!AI1" xr:uid="{B51244BD-B837-4099-9252-55EDD1BC687C}"/>
    <hyperlink ref="B19:C21" location="AAC1_2019_SIFSE!AX1" display="AAC1_2019_SIFSE!AX1" xr:uid="{09662085-AC70-44B0-B30D-0D8568440998}"/>
    <hyperlink ref="B22:C24" location="RH!A2" display="RH!A2" xr:uid="{B60E04D7-5EE8-4DAB-91A6-B6909667A9C1}"/>
    <hyperlink ref="B3:C3" r:id="rId1" display="AAC 01/SAMA2020/2019" xr:uid="{34ECA8C5-67B8-4298-BF02-1ED4CBA31FC6}"/>
    <hyperlink ref="G3" location="ROSTO!A1" display="Rosto" xr:uid="{B8D5A190-7661-439D-B001-37687CF742AD}"/>
    <hyperlink ref="W3" location="AAC1_2019_SIFSE!A1" display="Início" xr:uid="{781DF8FD-74DB-4328-B5CA-7D916E209AFA}"/>
    <hyperlink ref="AN3" location="AAC1_2019_SIFSE!A1" display="Início" xr:uid="{3BEA0492-F8AE-4B1A-A397-8E0FA5455586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53C8C7C-FDA1-4758-B4F5-34EBC121AD87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2" id="{EA49B302-578C-4827-BBC2-F6C04A24F53F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1" id="{8C8E0473-2F52-4667-8BA5-57F673469D03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E99F3FF-330F-40B2-912D-01C36CE84DD0}">
          <x14:formula1>
            <xm:f>Auxiliar!$H$1:$H$5</xm:f>
          </x14:formula1>
          <xm:sqref>T7:T36</xm:sqref>
        </x14:dataValidation>
        <x14:dataValidation type="list" allowBlank="1" showInputMessage="1" showErrorMessage="1" xr:uid="{91E68CAD-ADED-4392-B32B-668908455830}">
          <x14:formula1>
            <xm:f>Auxiliar!$F$1:$F$25</xm:f>
          </x14:formula1>
          <xm:sqref>O7:O36</xm:sqref>
        </x14:dataValidation>
        <x14:dataValidation type="list" allowBlank="1" showInputMessage="1" showErrorMessage="1" xr:uid="{76FFEF74-128A-4B57-9375-5112B5E2DD0E}">
          <x14:formula1>
            <xm:f>Auxiliar!$B$1:$B$11</xm:f>
          </x14:formula1>
          <xm:sqref>N7:N36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6EE8-EC1C-4602-9FEA-BD77E64B91CD}">
  <sheetPr>
    <tabColor theme="4" tint="-0.499984740745262"/>
  </sheetPr>
  <dimension ref="B1:AX57"/>
  <sheetViews>
    <sheetView zoomScaleNormal="100" workbookViewId="0">
      <selection activeCell="H26" sqref="H26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57.2695312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6.1796875" style="2" bestFit="1" customWidth="1"/>
    <col min="28" max="28" width="12.54296875" style="2" customWidth="1"/>
    <col min="29" max="29" width="7.1796875" style="2" customWidth="1"/>
    <col min="30" max="30" width="8.1796875" style="2" customWidth="1"/>
    <col min="31" max="31" width="12.7265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72" customHeight="1" x14ac:dyDescent="0.35">
      <c r="E1" s="246" t="s">
        <v>121</v>
      </c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V1" s="246" t="s">
        <v>120</v>
      </c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K1" s="247" t="s">
        <v>119</v>
      </c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</row>
    <row r="2" spans="2:50" s="65" customFormat="1" ht="6.75" customHeight="1" x14ac:dyDescent="0.35"/>
    <row r="3" spans="2:50" ht="21.75" customHeight="1" x14ac:dyDescent="0.35">
      <c r="B3" s="248" t="s">
        <v>542</v>
      </c>
      <c r="C3" s="248"/>
      <c r="E3" s="3"/>
      <c r="G3" s="78" t="s">
        <v>545</v>
      </c>
      <c r="J3" s="54">
        <f>SUM(J7:J37)</f>
        <v>0</v>
      </c>
      <c r="K3" s="54">
        <f>SUM(K7:K37)</f>
        <v>0</v>
      </c>
      <c r="L3" s="54">
        <f>SUM(L7:L37)</f>
        <v>0</v>
      </c>
      <c r="V3" s="3"/>
      <c r="W3" s="78" t="s">
        <v>472</v>
      </c>
      <c r="AK3" s="51" t="s">
        <v>123</v>
      </c>
      <c r="AL3" s="71" t="str">
        <f>IF(U6&gt;0,"Sim","Não")</f>
        <v>Sim</v>
      </c>
      <c r="AM3" s="53"/>
      <c r="AN3" s="78" t="s">
        <v>472</v>
      </c>
      <c r="AO3" s="53"/>
      <c r="AP3" s="53"/>
      <c r="AQ3" s="53"/>
      <c r="AR3" s="53"/>
      <c r="AS3" s="53"/>
      <c r="AT3" s="53"/>
      <c r="AU3" s="53"/>
      <c r="AV3" s="53"/>
      <c r="AW3" s="53"/>
      <c r="AX3" s="53"/>
    </row>
    <row r="4" spans="2:50" ht="6.75" customHeight="1" x14ac:dyDescent="0.35">
      <c r="E4" s="3"/>
      <c r="V4" s="3"/>
      <c r="AK4" s="51"/>
      <c r="AL4" s="55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</row>
    <row r="5" spans="2:50" ht="15" customHeight="1" x14ac:dyDescent="0.35">
      <c r="B5" s="230" t="s">
        <v>546</v>
      </c>
      <c r="C5" s="231"/>
      <c r="E5" s="249" t="s">
        <v>114</v>
      </c>
      <c r="F5" s="250" t="s">
        <v>8</v>
      </c>
      <c r="G5" s="249" t="s">
        <v>427</v>
      </c>
      <c r="H5" s="249" t="s">
        <v>428</v>
      </c>
      <c r="I5" s="151"/>
      <c r="J5" s="249" t="s">
        <v>429</v>
      </c>
      <c r="K5" s="249" t="s">
        <v>430</v>
      </c>
      <c r="L5" s="249" t="s">
        <v>38</v>
      </c>
      <c r="M5" s="249" t="s">
        <v>39</v>
      </c>
      <c r="N5" s="251" t="s">
        <v>426</v>
      </c>
      <c r="O5" s="242" t="s">
        <v>37</v>
      </c>
      <c r="P5" s="242" t="s">
        <v>11</v>
      </c>
      <c r="Q5" s="240" t="s">
        <v>12</v>
      </c>
      <c r="R5" s="242" t="s">
        <v>13</v>
      </c>
      <c r="S5" s="242" t="s">
        <v>14</v>
      </c>
      <c r="T5" s="244" t="s">
        <v>431</v>
      </c>
      <c r="V5" s="236" t="s">
        <v>40</v>
      </c>
      <c r="W5" s="236" t="s">
        <v>9</v>
      </c>
      <c r="X5" s="236"/>
      <c r="Y5" s="236"/>
      <c r="Z5" s="236"/>
      <c r="AA5" s="236" t="s">
        <v>10</v>
      </c>
      <c r="AB5" s="236"/>
      <c r="AC5" s="236" t="s">
        <v>41</v>
      </c>
      <c r="AD5" s="236"/>
      <c r="AE5" s="236"/>
      <c r="AF5" s="237" t="s">
        <v>42</v>
      </c>
      <c r="AG5" s="237"/>
      <c r="AH5" s="238" t="s">
        <v>125</v>
      </c>
      <c r="AI5" s="238" t="s">
        <v>124</v>
      </c>
      <c r="AK5" s="153" t="s">
        <v>47</v>
      </c>
      <c r="AL5" s="153">
        <v>2014</v>
      </c>
      <c r="AM5" s="153">
        <v>2015</v>
      </c>
      <c r="AN5" s="153">
        <v>2016</v>
      </c>
      <c r="AO5" s="153">
        <v>2017</v>
      </c>
      <c r="AP5" s="153">
        <v>2018</v>
      </c>
      <c r="AQ5" s="153">
        <v>2019</v>
      </c>
      <c r="AR5" s="153">
        <v>2020</v>
      </c>
      <c r="AS5" s="153">
        <v>2021</v>
      </c>
      <c r="AT5" s="153">
        <v>2022</v>
      </c>
      <c r="AU5" s="153">
        <v>2023</v>
      </c>
      <c r="AV5" s="153">
        <v>2024</v>
      </c>
      <c r="AW5" s="153" t="s">
        <v>48</v>
      </c>
      <c r="AX5" s="153" t="s">
        <v>49</v>
      </c>
    </row>
    <row r="6" spans="2:50" ht="30" customHeight="1" x14ac:dyDescent="0.35">
      <c r="B6" s="220"/>
      <c r="C6" s="219"/>
      <c r="E6" s="249"/>
      <c r="F6" s="250"/>
      <c r="G6" s="249"/>
      <c r="H6" s="249"/>
      <c r="I6" s="151" t="s">
        <v>116</v>
      </c>
      <c r="J6" s="249"/>
      <c r="K6" s="249"/>
      <c r="L6" s="249"/>
      <c r="M6" s="249"/>
      <c r="N6" s="252"/>
      <c r="O6" s="243"/>
      <c r="P6" s="243"/>
      <c r="Q6" s="241"/>
      <c r="R6" s="243"/>
      <c r="S6" s="243"/>
      <c r="T6" s="245"/>
      <c r="U6" s="70">
        <f>SUM(U7:U36)</f>
        <v>1</v>
      </c>
      <c r="V6" s="236"/>
      <c r="W6" s="236"/>
      <c r="X6" s="236"/>
      <c r="Y6" s="236"/>
      <c r="Z6" s="236"/>
      <c r="AA6" s="153" t="s">
        <v>43</v>
      </c>
      <c r="AB6" s="153" t="s">
        <v>44</v>
      </c>
      <c r="AC6" s="153" t="s">
        <v>44</v>
      </c>
      <c r="AD6" s="153" t="s">
        <v>43</v>
      </c>
      <c r="AE6" s="153" t="s">
        <v>45</v>
      </c>
      <c r="AF6" s="153" t="s">
        <v>43</v>
      </c>
      <c r="AG6" s="153" t="s">
        <v>44</v>
      </c>
      <c r="AH6" s="239"/>
      <c r="AI6" s="239"/>
      <c r="AK6" s="22" t="s">
        <v>50</v>
      </c>
      <c r="AL6" s="25" t="e">
        <f t="shared" ref="AL6:AV6" si="0">IF($AL$3="Sim",AL12*0.5695,AL12*0.85)*($AW$10/$AW$12)</f>
        <v>#DIV/0!</v>
      </c>
      <c r="AM6" s="25" t="e">
        <f t="shared" si="0"/>
        <v>#DIV/0!</v>
      </c>
      <c r="AN6" s="25" t="e">
        <f t="shared" si="0"/>
        <v>#DIV/0!</v>
      </c>
      <c r="AO6" s="25" t="e">
        <f t="shared" si="0"/>
        <v>#DIV/0!</v>
      </c>
      <c r="AP6" s="25" t="e">
        <f t="shared" si="0"/>
        <v>#DIV/0!</v>
      </c>
      <c r="AQ6" s="25" t="e">
        <f t="shared" si="0"/>
        <v>#DIV/0!</v>
      </c>
      <c r="AR6" s="25" t="e">
        <f t="shared" si="0"/>
        <v>#DIV/0!</v>
      </c>
      <c r="AS6" s="25" t="e">
        <f t="shared" si="0"/>
        <v>#DIV/0!</v>
      </c>
      <c r="AT6" s="25" t="e">
        <f t="shared" si="0"/>
        <v>#DIV/0!</v>
      </c>
      <c r="AU6" s="25" t="e">
        <f t="shared" si="0"/>
        <v>#DIV/0!</v>
      </c>
      <c r="AV6" s="25" t="e">
        <f t="shared" si="0"/>
        <v>#DIV/0!</v>
      </c>
      <c r="AW6" s="25" t="e">
        <f>SUM(AL6:AV6)</f>
        <v>#DIV/0!</v>
      </c>
      <c r="AX6" s="27" t="e">
        <f>AW6/$AW$10</f>
        <v>#DIV/0!</v>
      </c>
    </row>
    <row r="7" spans="2:50" ht="15" customHeight="1" x14ac:dyDescent="0.35">
      <c r="B7" s="221"/>
      <c r="C7" s="222"/>
      <c r="E7" s="12">
        <v>1</v>
      </c>
      <c r="F7" s="11">
        <v>1</v>
      </c>
      <c r="G7" s="155"/>
      <c r="H7" s="157"/>
      <c r="I7" s="158"/>
      <c r="J7" s="159"/>
      <c r="K7" s="159"/>
      <c r="L7" s="160">
        <f t="shared" ref="L7:L13" si="1">K7-J7</f>
        <v>0</v>
      </c>
      <c r="M7" s="161" t="str">
        <f>IF(L7=0,"NÃO APLICÁVEL","FUNDAMENTAR ALTERAÇÕES*")</f>
        <v>NÃO APLICÁVEL</v>
      </c>
      <c r="N7" s="162"/>
      <c r="O7" s="26"/>
      <c r="P7" s="4"/>
      <c r="Q7" s="26"/>
      <c r="R7" s="4"/>
      <c r="S7" s="8"/>
      <c r="T7" s="9" t="s">
        <v>467</v>
      </c>
      <c r="U7" s="70">
        <f>IF(T7="Lisboa",1,IF(T7="Algarve",1,0))</f>
        <v>1</v>
      </c>
      <c r="V7" s="63">
        <v>101</v>
      </c>
      <c r="W7" s="223" t="s">
        <v>17</v>
      </c>
      <c r="X7" s="223"/>
      <c r="Y7" s="223"/>
      <c r="Z7" s="223"/>
      <c r="AA7" s="28">
        <f>SUMIF($N$7:$N$37,W7,$K$7:$K$37)</f>
        <v>0</v>
      </c>
      <c r="AB7" s="29" t="e">
        <f t="shared" ref="AB7:AB19" si="2">AA7/$AA$20</f>
        <v>#DIV/0!</v>
      </c>
      <c r="AC7" s="15"/>
      <c r="AD7" s="15"/>
      <c r="AE7" s="15"/>
      <c r="AF7" s="28">
        <f>AA7</f>
        <v>0</v>
      </c>
      <c r="AG7" s="29" t="e">
        <f>AF7/$AF$20</f>
        <v>#DIV/0!</v>
      </c>
      <c r="AH7" s="60"/>
      <c r="AI7" s="28">
        <f>AA7-AF7</f>
        <v>0</v>
      </c>
      <c r="AJ7" s="56"/>
      <c r="AK7" s="22" t="s">
        <v>51</v>
      </c>
      <c r="AL7" s="25" t="e">
        <f>AL8+AL9</f>
        <v>#DIV/0!</v>
      </c>
      <c r="AM7" s="25" t="e">
        <f t="shared" ref="AM7:AW7" si="3">AM8+AM9</f>
        <v>#DIV/0!</v>
      </c>
      <c r="AN7" s="25" t="e">
        <f t="shared" si="3"/>
        <v>#DIV/0!</v>
      </c>
      <c r="AO7" s="25" t="e">
        <f t="shared" si="3"/>
        <v>#DIV/0!</v>
      </c>
      <c r="AP7" s="25" t="e">
        <f t="shared" si="3"/>
        <v>#DIV/0!</v>
      </c>
      <c r="AQ7" s="25" t="e">
        <f t="shared" si="3"/>
        <v>#DIV/0!</v>
      </c>
      <c r="AR7" s="25" t="e">
        <f t="shared" si="3"/>
        <v>#DIV/0!</v>
      </c>
      <c r="AS7" s="25" t="e">
        <f t="shared" si="3"/>
        <v>#DIV/0!</v>
      </c>
      <c r="AT7" s="25" t="e">
        <f t="shared" si="3"/>
        <v>#DIV/0!</v>
      </c>
      <c r="AU7" s="25" t="e">
        <f t="shared" si="3"/>
        <v>#DIV/0!</v>
      </c>
      <c r="AV7" s="25" t="e">
        <f t="shared" si="3"/>
        <v>#DIV/0!</v>
      </c>
      <c r="AW7" s="25" t="e">
        <f t="shared" si="3"/>
        <v>#DIV/0!</v>
      </c>
      <c r="AX7" s="27" t="e">
        <f>AW7/$AW$10</f>
        <v>#DIV/0!</v>
      </c>
    </row>
    <row r="8" spans="2:50" ht="15" customHeight="1" x14ac:dyDescent="0.35">
      <c r="B8" s="230" t="s">
        <v>547</v>
      </c>
      <c r="C8" s="231"/>
      <c r="E8" s="12">
        <v>2</v>
      </c>
      <c r="F8" s="11">
        <v>2</v>
      </c>
      <c r="G8" s="155"/>
      <c r="H8" s="157"/>
      <c r="I8" s="158"/>
      <c r="J8" s="159"/>
      <c r="K8" s="159"/>
      <c r="L8" s="160">
        <f t="shared" si="1"/>
        <v>0</v>
      </c>
      <c r="M8" s="161" t="str">
        <f t="shared" ref="M8:M13" si="4">IF(L8=0,"NÃO APLICÁVEL","FUNDAMENTAR ALTERAÇÕES*")</f>
        <v>NÃO APLICÁVEL</v>
      </c>
      <c r="N8" s="163"/>
      <c r="O8" s="26"/>
      <c r="P8" s="10"/>
      <c r="Q8" s="7"/>
      <c r="R8" s="10"/>
      <c r="S8" s="8"/>
      <c r="T8" s="9"/>
      <c r="U8" s="70">
        <f t="shared" ref="U8:U36" si="5">IF(T8="Lisboa",1,IF(T8="Algarve",1,0))</f>
        <v>0</v>
      </c>
      <c r="V8" s="63">
        <v>102</v>
      </c>
      <c r="W8" s="223" t="s">
        <v>15</v>
      </c>
      <c r="X8" s="223"/>
      <c r="Y8" s="223"/>
      <c r="Z8" s="223"/>
      <c r="AA8" s="28">
        <f t="shared" ref="AA8:AA16" si="6">SUMIF($N$7:$N$37,W8,$K$7:$K$37)</f>
        <v>0</v>
      </c>
      <c r="AB8" s="29" t="e">
        <f t="shared" si="2"/>
        <v>#DIV/0!</v>
      </c>
      <c r="AC8" s="168">
        <v>0.2</v>
      </c>
      <c r="AD8" s="16"/>
      <c r="AE8" s="165" t="e">
        <f>IF(AB8=0,0,AC8*(AF20-AF8))</f>
        <v>#DIV/0!</v>
      </c>
      <c r="AF8" s="28">
        <f>IF(AA8=0,0,IF(AA8&gt;AE8,AE8,AA8))</f>
        <v>0</v>
      </c>
      <c r="AG8" s="29" t="e">
        <f t="shared" ref="AG8:AG19" si="7">AF8/$AF$20</f>
        <v>#DIV/0!</v>
      </c>
      <c r="AH8" s="60"/>
      <c r="AI8" s="28">
        <f t="shared" ref="AI8:AI19" si="8">AA8-AF8</f>
        <v>0</v>
      </c>
      <c r="AJ8" s="56"/>
      <c r="AK8" s="30" t="s">
        <v>52</v>
      </c>
      <c r="AL8" s="21" t="e">
        <f t="shared" ref="AL8:AV8" si="9">IF($AL$3="Sim",AL12*0.33,0)*($AW$10/$AW$12)</f>
        <v>#DIV/0!</v>
      </c>
      <c r="AM8" s="21" t="e">
        <f t="shared" si="9"/>
        <v>#DIV/0!</v>
      </c>
      <c r="AN8" s="21" t="e">
        <f t="shared" si="9"/>
        <v>#DIV/0!</v>
      </c>
      <c r="AO8" s="21" t="e">
        <f t="shared" si="9"/>
        <v>#DIV/0!</v>
      </c>
      <c r="AP8" s="21" t="e">
        <f t="shared" si="9"/>
        <v>#DIV/0!</v>
      </c>
      <c r="AQ8" s="21" t="e">
        <f t="shared" si="9"/>
        <v>#DIV/0!</v>
      </c>
      <c r="AR8" s="21" t="e">
        <f t="shared" si="9"/>
        <v>#DIV/0!</v>
      </c>
      <c r="AS8" s="21" t="e">
        <f t="shared" si="9"/>
        <v>#DIV/0!</v>
      </c>
      <c r="AT8" s="21" t="e">
        <f t="shared" si="9"/>
        <v>#DIV/0!</v>
      </c>
      <c r="AU8" s="21" t="e">
        <f t="shared" si="9"/>
        <v>#DIV/0!</v>
      </c>
      <c r="AV8" s="21" t="e">
        <f t="shared" si="9"/>
        <v>#DIV/0!</v>
      </c>
      <c r="AW8" s="25" t="e">
        <f t="shared" ref="AW8:AW12" si="10">SUM(AL8:AV8)</f>
        <v>#DIV/0!</v>
      </c>
      <c r="AX8" s="27" t="e">
        <f>AW8/$AW$10</f>
        <v>#DIV/0!</v>
      </c>
    </row>
    <row r="9" spans="2:50" ht="15" customHeight="1" x14ac:dyDescent="0.35">
      <c r="B9" s="220"/>
      <c r="C9" s="219"/>
      <c r="E9" s="12">
        <v>3</v>
      </c>
      <c r="F9" s="11">
        <v>3</v>
      </c>
      <c r="G9" s="155"/>
      <c r="H9" s="157"/>
      <c r="I9" s="158"/>
      <c r="J9" s="159"/>
      <c r="K9" s="159"/>
      <c r="L9" s="160">
        <f t="shared" si="1"/>
        <v>0</v>
      </c>
      <c r="M9" s="161" t="str">
        <f t="shared" si="4"/>
        <v>NÃO APLICÁVEL</v>
      </c>
      <c r="N9" s="163"/>
      <c r="O9" s="26"/>
      <c r="P9" s="10"/>
      <c r="Q9" s="7"/>
      <c r="R9" s="10"/>
      <c r="S9" s="8"/>
      <c r="T9" s="9"/>
      <c r="U9" s="70">
        <f t="shared" si="5"/>
        <v>0</v>
      </c>
      <c r="V9" s="63">
        <v>103</v>
      </c>
      <c r="W9" s="223" t="s">
        <v>16</v>
      </c>
      <c r="X9" s="223"/>
      <c r="Y9" s="223"/>
      <c r="Z9" s="223"/>
      <c r="AA9" s="28">
        <f t="shared" si="6"/>
        <v>0</v>
      </c>
      <c r="AB9" s="29" t="e">
        <f t="shared" si="2"/>
        <v>#DIV/0!</v>
      </c>
      <c r="AC9" s="168"/>
      <c r="AD9" s="16"/>
      <c r="AE9" s="165"/>
      <c r="AF9" s="28">
        <f>AA9</f>
        <v>0</v>
      </c>
      <c r="AG9" s="29" t="e">
        <f t="shared" si="7"/>
        <v>#DIV/0!</v>
      </c>
      <c r="AH9" s="60"/>
      <c r="AI9" s="28">
        <f t="shared" si="8"/>
        <v>0</v>
      </c>
      <c r="AJ9" s="56"/>
      <c r="AK9" s="23" t="s">
        <v>122</v>
      </c>
      <c r="AL9" s="21" t="e">
        <f t="shared" ref="AL9:AV9" si="11">IF($AL$3="Sim",AL12*0.1005,AL12*0.15)*($AW$10/$AW$12)</f>
        <v>#DIV/0!</v>
      </c>
      <c r="AM9" s="21" t="e">
        <f t="shared" si="11"/>
        <v>#DIV/0!</v>
      </c>
      <c r="AN9" s="21" t="e">
        <f t="shared" si="11"/>
        <v>#DIV/0!</v>
      </c>
      <c r="AO9" s="21" t="e">
        <f t="shared" si="11"/>
        <v>#DIV/0!</v>
      </c>
      <c r="AP9" s="21" t="e">
        <f t="shared" si="11"/>
        <v>#DIV/0!</v>
      </c>
      <c r="AQ9" s="21" t="e">
        <f t="shared" si="11"/>
        <v>#DIV/0!</v>
      </c>
      <c r="AR9" s="21" t="e">
        <f t="shared" si="11"/>
        <v>#DIV/0!</v>
      </c>
      <c r="AS9" s="21" t="e">
        <f t="shared" si="11"/>
        <v>#DIV/0!</v>
      </c>
      <c r="AT9" s="21" t="e">
        <f t="shared" si="11"/>
        <v>#DIV/0!</v>
      </c>
      <c r="AU9" s="21" t="e">
        <f t="shared" si="11"/>
        <v>#DIV/0!</v>
      </c>
      <c r="AV9" s="21" t="e">
        <f t="shared" si="11"/>
        <v>#DIV/0!</v>
      </c>
      <c r="AW9" s="25" t="e">
        <f t="shared" si="10"/>
        <v>#DIV/0!</v>
      </c>
      <c r="AX9" s="27" t="e">
        <f>AW9/$AW$10</f>
        <v>#DIV/0!</v>
      </c>
    </row>
    <row r="10" spans="2:50" ht="15" customHeight="1" x14ac:dyDescent="0.35">
      <c r="B10" s="221"/>
      <c r="C10" s="222"/>
      <c r="E10" s="12">
        <v>4</v>
      </c>
      <c r="F10" s="11">
        <v>4</v>
      </c>
      <c r="G10" s="155"/>
      <c r="H10" s="157"/>
      <c r="I10" s="158"/>
      <c r="J10" s="159"/>
      <c r="K10" s="159"/>
      <c r="L10" s="160">
        <f t="shared" si="1"/>
        <v>0</v>
      </c>
      <c r="M10" s="161" t="str">
        <f t="shared" si="4"/>
        <v>NÃO APLICÁVEL</v>
      </c>
      <c r="N10" s="163"/>
      <c r="O10" s="26"/>
      <c r="P10" s="10"/>
      <c r="Q10" s="7"/>
      <c r="R10" s="10"/>
      <c r="S10" s="8"/>
      <c r="T10" s="9"/>
      <c r="U10" s="70">
        <f t="shared" si="5"/>
        <v>0</v>
      </c>
      <c r="V10" s="63">
        <v>104</v>
      </c>
      <c r="W10" s="223" t="s">
        <v>22</v>
      </c>
      <c r="X10" s="223"/>
      <c r="Y10" s="223"/>
      <c r="Z10" s="223"/>
      <c r="AA10" s="28">
        <f t="shared" si="6"/>
        <v>0</v>
      </c>
      <c r="AB10" s="29" t="e">
        <f t="shared" si="2"/>
        <v>#DIV/0!</v>
      </c>
      <c r="AC10" s="16">
        <v>0</v>
      </c>
      <c r="AD10" s="16">
        <v>0</v>
      </c>
      <c r="AE10" s="28" t="e">
        <f>IF(AB10=0,0,AC10*(AF20-AF10))</f>
        <v>#DIV/0!</v>
      </c>
      <c r="AF10" s="61">
        <f>IF(AA10=0,0,IF(AA10&gt;AE10,AE10,AA10))</f>
        <v>0</v>
      </c>
      <c r="AG10" s="29" t="e">
        <f t="shared" si="7"/>
        <v>#DIV/0!</v>
      </c>
      <c r="AH10" s="60"/>
      <c r="AI10" s="28">
        <f t="shared" si="8"/>
        <v>0</v>
      </c>
      <c r="AJ10" s="56"/>
      <c r="AK10" s="24" t="s">
        <v>53</v>
      </c>
      <c r="AL10" s="25" t="e">
        <f t="shared" ref="AL10:AV10" si="12">AL7+AL6</f>
        <v>#DIV/0!</v>
      </c>
      <c r="AM10" s="25" t="e">
        <f t="shared" si="12"/>
        <v>#DIV/0!</v>
      </c>
      <c r="AN10" s="25" t="e">
        <f t="shared" si="12"/>
        <v>#DIV/0!</v>
      </c>
      <c r="AO10" s="25" t="e">
        <f t="shared" si="12"/>
        <v>#DIV/0!</v>
      </c>
      <c r="AP10" s="25" t="e">
        <f t="shared" si="12"/>
        <v>#DIV/0!</v>
      </c>
      <c r="AQ10" s="25" t="e">
        <f t="shared" si="12"/>
        <v>#DIV/0!</v>
      </c>
      <c r="AR10" s="25" t="e">
        <f t="shared" si="12"/>
        <v>#DIV/0!</v>
      </c>
      <c r="AS10" s="25" t="e">
        <f t="shared" si="12"/>
        <v>#DIV/0!</v>
      </c>
      <c r="AT10" s="25" t="e">
        <f t="shared" si="12"/>
        <v>#DIV/0!</v>
      </c>
      <c r="AU10" s="25" t="e">
        <f t="shared" si="12"/>
        <v>#DIV/0!</v>
      </c>
      <c r="AV10" s="25" t="e">
        <f t="shared" si="12"/>
        <v>#DIV/0!</v>
      </c>
      <c r="AW10" s="25">
        <f>AF20</f>
        <v>0</v>
      </c>
      <c r="AX10" s="27">
        <v>1</v>
      </c>
    </row>
    <row r="11" spans="2:50" x14ac:dyDescent="0.35">
      <c r="B11" s="232" t="s">
        <v>56</v>
      </c>
      <c r="C11" s="233"/>
      <c r="E11" s="12">
        <v>5</v>
      </c>
      <c r="F11" s="11">
        <v>5</v>
      </c>
      <c r="G11" s="155"/>
      <c r="H11" s="157"/>
      <c r="I11" s="158"/>
      <c r="J11" s="159"/>
      <c r="K11" s="159"/>
      <c r="L11" s="160">
        <f t="shared" si="1"/>
        <v>0</v>
      </c>
      <c r="M11" s="161" t="str">
        <f t="shared" si="4"/>
        <v>NÃO APLICÁVEL</v>
      </c>
      <c r="N11" s="163"/>
      <c r="O11" s="26"/>
      <c r="P11" s="10"/>
      <c r="Q11" s="7"/>
      <c r="R11" s="10"/>
      <c r="S11" s="8"/>
      <c r="T11" s="9"/>
      <c r="U11" s="70">
        <f t="shared" si="5"/>
        <v>0</v>
      </c>
      <c r="V11" s="63">
        <v>105</v>
      </c>
      <c r="W11" s="223" t="s">
        <v>551</v>
      </c>
      <c r="X11" s="223"/>
      <c r="Y11" s="223"/>
      <c r="Z11" s="223"/>
      <c r="AA11" s="28">
        <f t="shared" si="6"/>
        <v>0</v>
      </c>
      <c r="AB11" s="29" t="e">
        <f t="shared" si="2"/>
        <v>#DIV/0!</v>
      </c>
      <c r="AC11" s="16">
        <v>0</v>
      </c>
      <c r="AD11" s="16">
        <v>0</v>
      </c>
      <c r="AE11" s="28" t="e">
        <f>IF(AB11=0,0,AC11*(AF20-AF11))</f>
        <v>#DIV/0!</v>
      </c>
      <c r="AF11" s="61">
        <f>IF(AA11=0,0,IF(AA11&gt;AE11,AE11,AA11))</f>
        <v>0</v>
      </c>
      <c r="AG11" s="29" t="e">
        <f t="shared" si="7"/>
        <v>#DIV/0!</v>
      </c>
      <c r="AH11" s="60"/>
      <c r="AI11" s="28">
        <f t="shared" si="8"/>
        <v>0</v>
      </c>
      <c r="AJ11" s="56"/>
      <c r="AK11" s="24" t="s">
        <v>54</v>
      </c>
      <c r="AL11" s="25">
        <v>0</v>
      </c>
      <c r="AM11" s="25">
        <v>0</v>
      </c>
      <c r="AN11" s="25"/>
      <c r="AO11" s="25"/>
      <c r="AP11" s="25"/>
      <c r="AQ11" s="25"/>
      <c r="AR11" s="25"/>
      <c r="AS11" s="25">
        <v>0</v>
      </c>
      <c r="AT11" s="25">
        <v>0</v>
      </c>
      <c r="AU11" s="25">
        <v>0</v>
      </c>
      <c r="AV11" s="25">
        <v>0</v>
      </c>
      <c r="AW11" s="25">
        <f t="shared" si="10"/>
        <v>0</v>
      </c>
      <c r="AX11" s="27"/>
    </row>
    <row r="12" spans="2:50" x14ac:dyDescent="0.35">
      <c r="B12" s="234"/>
      <c r="C12" s="235"/>
      <c r="E12" s="12">
        <v>6</v>
      </c>
      <c r="F12" s="11">
        <v>6</v>
      </c>
      <c r="G12" s="155"/>
      <c r="H12" s="157"/>
      <c r="I12" s="158"/>
      <c r="J12" s="159"/>
      <c r="K12" s="159"/>
      <c r="L12" s="160">
        <f t="shared" si="1"/>
        <v>0</v>
      </c>
      <c r="M12" s="161" t="str">
        <f t="shared" si="4"/>
        <v>NÃO APLICÁVEL</v>
      </c>
      <c r="N12" s="163"/>
      <c r="O12" s="26"/>
      <c r="P12" s="10"/>
      <c r="Q12" s="7"/>
      <c r="R12" s="10"/>
      <c r="S12" s="8"/>
      <c r="T12" s="9"/>
      <c r="U12" s="70">
        <f t="shared" si="5"/>
        <v>0</v>
      </c>
      <c r="V12" s="63">
        <v>106</v>
      </c>
      <c r="W12" s="223" t="s">
        <v>25</v>
      </c>
      <c r="X12" s="223"/>
      <c r="Y12" s="223"/>
      <c r="Z12" s="223"/>
      <c r="AA12" s="28">
        <f t="shared" si="6"/>
        <v>0</v>
      </c>
      <c r="AB12" s="29" t="e">
        <f t="shared" si="2"/>
        <v>#DIV/0!</v>
      </c>
      <c r="AC12" s="16"/>
      <c r="AD12" s="16"/>
      <c r="AE12" s="16"/>
      <c r="AF12" s="61">
        <f t="shared" ref="AF12:AF13" si="13">IF(AA12=0,0,IF(AA12&gt;AE12,AE12,AA12))</f>
        <v>0</v>
      </c>
      <c r="AG12" s="29" t="e">
        <f t="shared" si="7"/>
        <v>#DIV/0!</v>
      </c>
      <c r="AH12" s="60"/>
      <c r="AI12" s="28">
        <f t="shared" si="8"/>
        <v>0</v>
      </c>
      <c r="AJ12" s="56"/>
      <c r="AK12" s="24" t="s">
        <v>55</v>
      </c>
      <c r="AL12" s="25">
        <f t="shared" ref="AL12:AV12" si="14">SUMIF($I$7:$I$37,AL5,$K$7:$K$37)</f>
        <v>0</v>
      </c>
      <c r="AM12" s="25">
        <f t="shared" si="14"/>
        <v>0</v>
      </c>
      <c r="AN12" s="25">
        <f t="shared" si="14"/>
        <v>0</v>
      </c>
      <c r="AO12" s="25">
        <f t="shared" si="14"/>
        <v>0</v>
      </c>
      <c r="AP12" s="25">
        <f t="shared" si="14"/>
        <v>0</v>
      </c>
      <c r="AQ12" s="25">
        <f t="shared" si="14"/>
        <v>0</v>
      </c>
      <c r="AR12" s="25">
        <f t="shared" si="14"/>
        <v>0</v>
      </c>
      <c r="AS12" s="25">
        <f t="shared" si="14"/>
        <v>0</v>
      </c>
      <c r="AT12" s="25">
        <f t="shared" si="14"/>
        <v>0</v>
      </c>
      <c r="AU12" s="25">
        <f t="shared" si="14"/>
        <v>0</v>
      </c>
      <c r="AV12" s="25">
        <f t="shared" si="14"/>
        <v>0</v>
      </c>
      <c r="AW12" s="25">
        <f t="shared" si="10"/>
        <v>0</v>
      </c>
      <c r="AX12" s="27"/>
    </row>
    <row r="13" spans="2:50" ht="15" customHeight="1" x14ac:dyDescent="0.35">
      <c r="B13" s="72" t="s">
        <v>29</v>
      </c>
      <c r="C13" s="73">
        <f>AA14-AF14</f>
        <v>0</v>
      </c>
      <c r="E13" s="12">
        <v>7</v>
      </c>
      <c r="F13" s="11">
        <v>7</v>
      </c>
      <c r="G13" s="155"/>
      <c r="H13" s="157"/>
      <c r="I13" s="158"/>
      <c r="J13" s="159"/>
      <c r="K13" s="159"/>
      <c r="L13" s="160">
        <f t="shared" si="1"/>
        <v>0</v>
      </c>
      <c r="M13" s="161" t="str">
        <f t="shared" si="4"/>
        <v>NÃO APLICÁVEL</v>
      </c>
      <c r="N13" s="163"/>
      <c r="O13" s="26"/>
      <c r="P13" s="10"/>
      <c r="Q13" s="7"/>
      <c r="R13" s="10"/>
      <c r="S13" s="8"/>
      <c r="T13" s="9"/>
      <c r="U13" s="70">
        <f t="shared" si="5"/>
        <v>0</v>
      </c>
      <c r="V13" s="63">
        <v>107</v>
      </c>
      <c r="W13" s="223" t="s">
        <v>27</v>
      </c>
      <c r="X13" s="223"/>
      <c r="Y13" s="223"/>
      <c r="Z13" s="223"/>
      <c r="AA13" s="28">
        <f t="shared" si="6"/>
        <v>0</v>
      </c>
      <c r="AB13" s="29" t="e">
        <f t="shared" si="2"/>
        <v>#DIV/0!</v>
      </c>
      <c r="AC13" s="16"/>
      <c r="AD13" s="16"/>
      <c r="AE13" s="16"/>
      <c r="AF13" s="61">
        <f t="shared" si="13"/>
        <v>0</v>
      </c>
      <c r="AG13" s="29" t="e">
        <f t="shared" si="7"/>
        <v>#DIV/0!</v>
      </c>
      <c r="AH13" s="60"/>
      <c r="AI13" s="28">
        <f t="shared" si="8"/>
        <v>0</v>
      </c>
      <c r="AJ13" s="56"/>
    </row>
    <row r="14" spans="2:50" x14ac:dyDescent="0.35">
      <c r="B14" s="72"/>
      <c r="C14" s="73"/>
      <c r="E14" s="12">
        <v>8</v>
      </c>
      <c r="F14" s="11">
        <v>8</v>
      </c>
      <c r="G14" s="5"/>
      <c r="H14" s="48"/>
      <c r="I14" s="57"/>
      <c r="J14" s="6"/>
      <c r="K14" s="6"/>
      <c r="L14" s="68">
        <f t="shared" ref="L14:L36" si="15">K14-J14</f>
        <v>0</v>
      </c>
      <c r="M14" s="52" t="str">
        <f t="shared" ref="M14:M36" si="16">IF(L14=0,"NÃO APLICÁVEL","FUNDAMENTAR ALTERAÇÕES*")</f>
        <v>NÃO APLICÁVEL</v>
      </c>
      <c r="N14" s="26"/>
      <c r="O14" s="26"/>
      <c r="P14" s="10"/>
      <c r="Q14" s="7"/>
      <c r="R14" s="10"/>
      <c r="S14" s="8"/>
      <c r="T14" s="9"/>
      <c r="U14" s="70">
        <f t="shared" si="5"/>
        <v>0</v>
      </c>
      <c r="V14" s="63">
        <v>108</v>
      </c>
      <c r="W14" s="223" t="s">
        <v>29</v>
      </c>
      <c r="X14" s="223"/>
      <c r="Y14" s="223"/>
      <c r="Z14" s="223"/>
      <c r="AA14" s="28">
        <f t="shared" si="6"/>
        <v>0</v>
      </c>
      <c r="AB14" s="29" t="e">
        <f t="shared" si="2"/>
        <v>#DIV/0!</v>
      </c>
      <c r="AC14" s="18">
        <v>0.15</v>
      </c>
      <c r="AD14" s="28"/>
      <c r="AE14" s="28" t="e">
        <f>IF(AB14=0,0,AC14*(AF20-AF14))</f>
        <v>#DIV/0!</v>
      </c>
      <c r="AF14" s="61">
        <f>IF(AA14=0,0,IF(AA14&gt;AE14,AE14,AA14))</f>
        <v>0</v>
      </c>
      <c r="AG14" s="29" t="e">
        <f t="shared" si="7"/>
        <v>#DIV/0!</v>
      </c>
      <c r="AH14" s="60" t="e">
        <f>AF14/(AF20-AF14)</f>
        <v>#DIV/0!</v>
      </c>
      <c r="AI14" s="28">
        <f t="shared" si="8"/>
        <v>0</v>
      </c>
      <c r="AJ14" s="56"/>
    </row>
    <row r="15" spans="2:50" x14ac:dyDescent="0.35">
      <c r="B15" s="72" t="s">
        <v>57</v>
      </c>
      <c r="C15" s="74">
        <f>AA15-AF15</f>
        <v>0</v>
      </c>
      <c r="E15" s="12">
        <v>9</v>
      </c>
      <c r="F15" s="11">
        <v>9</v>
      </c>
      <c r="G15" s="5"/>
      <c r="H15" s="48"/>
      <c r="I15" s="57">
        <f t="shared" ref="I15:I36" si="17">YEAR(H15)</f>
        <v>1900</v>
      </c>
      <c r="J15" s="6"/>
      <c r="K15" s="6"/>
      <c r="L15" s="68">
        <f t="shared" si="15"/>
        <v>0</v>
      </c>
      <c r="M15" s="52" t="str">
        <f t="shared" si="16"/>
        <v>NÃO APLICÁVEL</v>
      </c>
      <c r="N15" s="26"/>
      <c r="O15" s="26"/>
      <c r="P15" s="10"/>
      <c r="Q15" s="7"/>
      <c r="R15" s="10"/>
      <c r="S15" s="8"/>
      <c r="T15" s="9"/>
      <c r="U15" s="70">
        <f t="shared" si="5"/>
        <v>0</v>
      </c>
      <c r="V15" s="63">
        <v>109</v>
      </c>
      <c r="W15" s="223" t="s">
        <v>31</v>
      </c>
      <c r="X15" s="223"/>
      <c r="Y15" s="223"/>
      <c r="Z15" s="223"/>
      <c r="AA15" s="28">
        <f t="shared" si="6"/>
        <v>0</v>
      </c>
      <c r="AB15" s="29" t="e">
        <f t="shared" si="2"/>
        <v>#DIV/0!</v>
      </c>
      <c r="AC15" s="18">
        <v>0.2</v>
      </c>
      <c r="AD15" s="28"/>
      <c r="AE15" s="28" t="e">
        <f>IF(AB15=0,0,AC15*(AF20-AF15))</f>
        <v>#DIV/0!</v>
      </c>
      <c r="AF15" s="61">
        <f>IF(AA15=0,0,IF(AA15&gt;AE15,AE15,AA15))</f>
        <v>0</v>
      </c>
      <c r="AG15" s="29" t="e">
        <f t="shared" si="7"/>
        <v>#DIV/0!</v>
      </c>
      <c r="AH15" s="60" t="e">
        <f>AF15/(AF20-AF15)</f>
        <v>#DIV/0!</v>
      </c>
      <c r="AI15" s="28">
        <f t="shared" si="8"/>
        <v>0</v>
      </c>
      <c r="AJ15" s="56"/>
    </row>
    <row r="16" spans="2:50" ht="15" customHeight="1" x14ac:dyDescent="0.35">
      <c r="B16" s="72"/>
      <c r="C16" s="73"/>
      <c r="D16" s="33"/>
      <c r="E16" s="12">
        <v>10</v>
      </c>
      <c r="F16" s="11">
        <v>10</v>
      </c>
      <c r="G16" s="5"/>
      <c r="H16" s="48"/>
      <c r="I16" s="57">
        <f t="shared" si="17"/>
        <v>1900</v>
      </c>
      <c r="J16" s="6"/>
      <c r="K16" s="6"/>
      <c r="L16" s="68">
        <f t="shared" si="15"/>
        <v>0</v>
      </c>
      <c r="M16" s="52" t="str">
        <f t="shared" si="16"/>
        <v>NÃO APLICÁVEL</v>
      </c>
      <c r="N16" s="26"/>
      <c r="O16" s="26"/>
      <c r="P16" s="10"/>
      <c r="Q16" s="7"/>
      <c r="R16" s="10"/>
      <c r="S16" s="8"/>
      <c r="T16" s="9"/>
      <c r="U16" s="70">
        <f t="shared" si="5"/>
        <v>0</v>
      </c>
      <c r="V16" s="63">
        <v>110</v>
      </c>
      <c r="W16" s="224" t="s">
        <v>115</v>
      </c>
      <c r="X16" s="225"/>
      <c r="Y16" s="225"/>
      <c r="Z16" s="226"/>
      <c r="AA16" s="28">
        <f t="shared" si="6"/>
        <v>0</v>
      </c>
      <c r="AB16" s="29" t="e">
        <f t="shared" si="2"/>
        <v>#DIV/0!</v>
      </c>
      <c r="AC16" s="18">
        <v>0</v>
      </c>
      <c r="AD16" s="28"/>
      <c r="AE16" s="28" t="e">
        <f>IF(AB16=0,0,AC16*(AF20-AF16))</f>
        <v>#DIV/0!</v>
      </c>
      <c r="AF16" s="61">
        <f>IF(AA16=0,0,IF(AA16&gt;AE16,AE16,AA16))</f>
        <v>0</v>
      </c>
      <c r="AG16" s="29" t="e">
        <f t="shared" si="7"/>
        <v>#DIV/0!</v>
      </c>
      <c r="AH16" s="60" t="e">
        <f>AF16/(AF20-AF16)</f>
        <v>#DIV/0!</v>
      </c>
      <c r="AI16" s="28">
        <f t="shared" si="8"/>
        <v>0</v>
      </c>
      <c r="AJ16" s="56"/>
    </row>
    <row r="17" spans="2:36" x14ac:dyDescent="0.35">
      <c r="B17" s="72" t="s">
        <v>115</v>
      </c>
      <c r="C17" s="73">
        <f>AA16-AF16</f>
        <v>0</v>
      </c>
      <c r="D17" s="33"/>
      <c r="E17" s="12">
        <v>11</v>
      </c>
      <c r="F17" s="11">
        <v>11</v>
      </c>
      <c r="G17" s="5"/>
      <c r="H17" s="48"/>
      <c r="I17" s="57">
        <f t="shared" si="17"/>
        <v>1900</v>
      </c>
      <c r="J17" s="6"/>
      <c r="K17" s="6"/>
      <c r="L17" s="68">
        <f t="shared" si="15"/>
        <v>0</v>
      </c>
      <c r="M17" s="52" t="str">
        <f t="shared" si="16"/>
        <v>NÃO APLICÁVEL</v>
      </c>
      <c r="N17" s="26"/>
      <c r="O17" s="26"/>
      <c r="P17" s="10"/>
      <c r="Q17" s="7"/>
      <c r="R17" s="10"/>
      <c r="S17" s="8"/>
      <c r="T17" s="9"/>
      <c r="U17" s="70">
        <f t="shared" si="5"/>
        <v>0</v>
      </c>
      <c r="V17" s="63">
        <v>111</v>
      </c>
      <c r="W17" s="223" t="s">
        <v>33</v>
      </c>
      <c r="X17" s="223"/>
      <c r="Y17" s="223"/>
      <c r="Z17" s="223"/>
      <c r="AA17" s="28">
        <f>SUMIF($N$7:$N$37,W17,$K$7:$K$37)</f>
        <v>0</v>
      </c>
      <c r="AB17" s="29" t="e">
        <f t="shared" si="2"/>
        <v>#DIV/0!</v>
      </c>
      <c r="AC17" s="154"/>
      <c r="AD17" s="16"/>
      <c r="AE17" s="28"/>
      <c r="AF17" s="28"/>
      <c r="AG17" s="29" t="e">
        <f t="shared" si="7"/>
        <v>#DIV/0!</v>
      </c>
      <c r="AH17" s="60"/>
      <c r="AI17" s="28">
        <f t="shared" si="8"/>
        <v>0</v>
      </c>
      <c r="AJ17" s="56"/>
    </row>
    <row r="18" spans="2:36" x14ac:dyDescent="0.35">
      <c r="B18" s="72"/>
      <c r="C18" s="73"/>
      <c r="D18" s="33"/>
      <c r="E18" s="12">
        <v>12</v>
      </c>
      <c r="F18" s="11">
        <v>12</v>
      </c>
      <c r="G18" s="5"/>
      <c r="H18" s="48"/>
      <c r="I18" s="57">
        <f t="shared" si="17"/>
        <v>1900</v>
      </c>
      <c r="J18" s="6"/>
      <c r="K18" s="6"/>
      <c r="L18" s="68">
        <f t="shared" si="15"/>
        <v>0</v>
      </c>
      <c r="M18" s="52" t="str">
        <f t="shared" si="16"/>
        <v>NÃO APLICÁVEL</v>
      </c>
      <c r="N18" s="26"/>
      <c r="O18" s="26"/>
      <c r="P18" s="10"/>
      <c r="Q18" s="7"/>
      <c r="R18" s="10"/>
      <c r="S18" s="8"/>
      <c r="T18" s="9"/>
      <c r="U18" s="70">
        <f t="shared" si="5"/>
        <v>0</v>
      </c>
      <c r="V18" s="63">
        <v>112</v>
      </c>
      <c r="W18" s="152" t="s">
        <v>34</v>
      </c>
      <c r="X18" s="152"/>
      <c r="Y18" s="152"/>
      <c r="Z18" s="152"/>
      <c r="AA18" s="28">
        <f>SUMIF($N$7:$N$37,W18,$K$7:$K$37)</f>
        <v>0</v>
      </c>
      <c r="AB18" s="29" t="e">
        <f t="shared" si="2"/>
        <v>#DIV/0!</v>
      </c>
      <c r="AC18" s="16"/>
      <c r="AD18" s="16"/>
      <c r="AE18" s="16"/>
      <c r="AF18" s="28"/>
      <c r="AG18" s="29" t="e">
        <f t="shared" si="7"/>
        <v>#DIV/0!</v>
      </c>
      <c r="AH18" s="60"/>
      <c r="AI18" s="28">
        <f t="shared" si="8"/>
        <v>0</v>
      </c>
      <c r="AJ18" s="56"/>
    </row>
    <row r="19" spans="2:36" ht="15" customHeight="1" x14ac:dyDescent="0.35">
      <c r="B19" s="72" t="s">
        <v>618</v>
      </c>
      <c r="C19" s="73">
        <f>AA8-AF8</f>
        <v>0</v>
      </c>
      <c r="D19" s="33"/>
      <c r="E19" s="12">
        <v>13</v>
      </c>
      <c r="F19" s="11">
        <v>13</v>
      </c>
      <c r="G19" s="5"/>
      <c r="H19" s="48"/>
      <c r="I19" s="57">
        <f t="shared" si="17"/>
        <v>1900</v>
      </c>
      <c r="J19" s="6"/>
      <c r="K19" s="6"/>
      <c r="L19" s="68">
        <f t="shared" si="15"/>
        <v>0</v>
      </c>
      <c r="M19" s="52" t="str">
        <f t="shared" si="16"/>
        <v>NÃO APLICÁVEL</v>
      </c>
      <c r="N19" s="26"/>
      <c r="O19" s="26"/>
      <c r="P19" s="10"/>
      <c r="Q19" s="7"/>
      <c r="R19" s="10"/>
      <c r="S19" s="8"/>
      <c r="T19" s="9"/>
      <c r="U19" s="70">
        <f t="shared" si="5"/>
        <v>0</v>
      </c>
      <c r="V19" s="63">
        <v>199</v>
      </c>
      <c r="W19" s="224" t="s">
        <v>36</v>
      </c>
      <c r="X19" s="225"/>
      <c r="Y19" s="225"/>
      <c r="Z19" s="226"/>
      <c r="AA19" s="28">
        <f>SUMIF($N$7:$N$37,W19,$K$7:$K$37)</f>
        <v>0</v>
      </c>
      <c r="AB19" s="29" t="e">
        <f t="shared" si="2"/>
        <v>#DIV/0!</v>
      </c>
      <c r="AC19" s="17"/>
      <c r="AD19" s="17"/>
      <c r="AE19" s="17"/>
      <c r="AF19" s="28">
        <v>0</v>
      </c>
      <c r="AG19" s="29" t="e">
        <f t="shared" si="7"/>
        <v>#DIV/0!</v>
      </c>
      <c r="AH19" s="60"/>
      <c r="AI19" s="28">
        <f t="shared" si="8"/>
        <v>0</v>
      </c>
      <c r="AJ19" s="56"/>
    </row>
    <row r="20" spans="2:36" x14ac:dyDescent="0.35">
      <c r="B20" s="72"/>
      <c r="C20" s="73"/>
      <c r="D20" s="33"/>
      <c r="E20" s="12">
        <v>14</v>
      </c>
      <c r="F20" s="11">
        <v>14</v>
      </c>
      <c r="G20" s="5"/>
      <c r="H20" s="48"/>
      <c r="I20" s="57">
        <f t="shared" si="17"/>
        <v>1900</v>
      </c>
      <c r="J20" s="6"/>
      <c r="K20" s="6"/>
      <c r="L20" s="68">
        <f t="shared" si="15"/>
        <v>0</v>
      </c>
      <c r="M20" s="52" t="str">
        <f t="shared" si="16"/>
        <v>NÃO APLICÁVEL</v>
      </c>
      <c r="N20" s="26"/>
      <c r="O20" s="26"/>
      <c r="P20" s="10"/>
      <c r="Q20" s="7"/>
      <c r="R20" s="10"/>
      <c r="S20" s="8"/>
      <c r="T20" s="9"/>
      <c r="U20" s="70">
        <f t="shared" si="5"/>
        <v>0</v>
      </c>
      <c r="V20" s="227" t="s">
        <v>46</v>
      </c>
      <c r="W20" s="228"/>
      <c r="X20" s="228"/>
      <c r="Y20" s="228"/>
      <c r="Z20" s="229"/>
      <c r="AA20" s="19">
        <f>SUM(AA7:AA19)</f>
        <v>0</v>
      </c>
      <c r="AB20" s="20">
        <v>0.99999999999999978</v>
      </c>
      <c r="AC20" s="20"/>
      <c r="AD20" s="20"/>
      <c r="AE20" s="20"/>
      <c r="AF20" s="19">
        <f>SUM(AF7:AF19)</f>
        <v>0</v>
      </c>
      <c r="AG20" s="20">
        <v>0.99999999999999989</v>
      </c>
      <c r="AH20" s="19"/>
      <c r="AI20" s="19">
        <f>SUM(AI7:AI19)</f>
        <v>0</v>
      </c>
    </row>
    <row r="21" spans="2:36" ht="15" thickBot="1" x14ac:dyDescent="0.4">
      <c r="B21" s="72" t="s">
        <v>86</v>
      </c>
      <c r="C21" s="167">
        <f>AA10-AF10</f>
        <v>0</v>
      </c>
      <c r="E21" s="12">
        <v>15</v>
      </c>
      <c r="F21" s="11">
        <v>15</v>
      </c>
      <c r="G21" s="5"/>
      <c r="H21" s="48"/>
      <c r="I21" s="57">
        <f t="shared" si="17"/>
        <v>1900</v>
      </c>
      <c r="J21" s="6"/>
      <c r="K21" s="6"/>
      <c r="L21" s="68">
        <f t="shared" si="15"/>
        <v>0</v>
      </c>
      <c r="M21" s="52" t="str">
        <f t="shared" si="16"/>
        <v>NÃO APLICÁVEL</v>
      </c>
      <c r="N21" s="26"/>
      <c r="O21" s="26"/>
      <c r="P21" s="10"/>
      <c r="Q21" s="7"/>
      <c r="R21" s="10"/>
      <c r="S21" s="8"/>
      <c r="T21" s="9"/>
      <c r="U21" s="70">
        <f t="shared" si="5"/>
        <v>0</v>
      </c>
    </row>
    <row r="22" spans="2:36" ht="15" customHeight="1" thickTop="1" x14ac:dyDescent="0.35">
      <c r="B22" s="72"/>
      <c r="C22" s="73"/>
      <c r="E22" s="12">
        <v>16</v>
      </c>
      <c r="F22" s="11">
        <v>16</v>
      </c>
      <c r="G22" s="5"/>
      <c r="H22" s="48"/>
      <c r="I22" s="57">
        <f t="shared" si="17"/>
        <v>1900</v>
      </c>
      <c r="J22" s="6"/>
      <c r="K22" s="6"/>
      <c r="L22" s="68">
        <f t="shared" si="15"/>
        <v>0</v>
      </c>
      <c r="M22" s="52" t="str">
        <f t="shared" si="16"/>
        <v>NÃO APLICÁVEL</v>
      </c>
      <c r="N22" s="26"/>
      <c r="O22" s="26"/>
      <c r="P22" s="10"/>
      <c r="Q22" s="7"/>
      <c r="R22" s="10"/>
      <c r="S22" s="8"/>
      <c r="T22" s="9"/>
      <c r="U22" s="70">
        <f t="shared" si="5"/>
        <v>0</v>
      </c>
      <c r="W22" s="272" t="s">
        <v>481</v>
      </c>
      <c r="X22" s="273"/>
      <c r="Y22" s="273"/>
      <c r="Z22" s="274"/>
      <c r="AA22" s="278" t="s">
        <v>479</v>
      </c>
      <c r="AB22" s="262" t="s">
        <v>549</v>
      </c>
    </row>
    <row r="23" spans="2:36" x14ac:dyDescent="0.35">
      <c r="B23" s="72" t="s">
        <v>619</v>
      </c>
      <c r="C23" s="73">
        <f>AA11-AF11</f>
        <v>0</v>
      </c>
      <c r="E23" s="12">
        <v>17</v>
      </c>
      <c r="F23" s="11">
        <v>17</v>
      </c>
      <c r="G23" s="5"/>
      <c r="H23" s="48"/>
      <c r="I23" s="57">
        <f t="shared" si="17"/>
        <v>1900</v>
      </c>
      <c r="J23" s="6"/>
      <c r="K23" s="6"/>
      <c r="L23" s="68">
        <f t="shared" si="15"/>
        <v>0</v>
      </c>
      <c r="M23" s="52" t="str">
        <f t="shared" si="16"/>
        <v>NÃO APLICÁVEL</v>
      </c>
      <c r="N23" s="26"/>
      <c r="O23" s="26"/>
      <c r="P23" s="10"/>
      <c r="Q23" s="7"/>
      <c r="R23" s="10"/>
      <c r="S23" s="8"/>
      <c r="T23" s="9"/>
      <c r="U23" s="70">
        <f t="shared" si="5"/>
        <v>0</v>
      </c>
      <c r="W23" s="275" t="s">
        <v>478</v>
      </c>
      <c r="X23" s="276"/>
      <c r="Y23" s="276"/>
      <c r="Z23" s="277"/>
      <c r="AA23" s="279"/>
      <c r="AB23" s="263"/>
    </row>
    <row r="24" spans="2:36" x14ac:dyDescent="0.35">
      <c r="B24" s="75"/>
      <c r="C24" s="76"/>
      <c r="E24" s="12">
        <v>18</v>
      </c>
      <c r="F24" s="11">
        <v>18</v>
      </c>
      <c r="G24" s="5"/>
      <c r="H24" s="48"/>
      <c r="I24" s="57">
        <f t="shared" si="17"/>
        <v>1900</v>
      </c>
      <c r="J24" s="6"/>
      <c r="K24" s="6"/>
      <c r="L24" s="68">
        <f t="shared" si="15"/>
        <v>0</v>
      </c>
      <c r="M24" s="52" t="str">
        <f t="shared" si="16"/>
        <v>NÃO APLICÁVEL</v>
      </c>
      <c r="N24" s="26"/>
      <c r="O24" s="26"/>
      <c r="P24" s="10"/>
      <c r="Q24" s="7"/>
      <c r="R24" s="10"/>
      <c r="S24" s="8"/>
      <c r="T24" s="9"/>
      <c r="U24" s="70">
        <f t="shared" si="5"/>
        <v>0</v>
      </c>
      <c r="W24" s="267" t="s">
        <v>433</v>
      </c>
      <c r="X24" s="268"/>
      <c r="Y24" s="268"/>
      <c r="Z24" s="269"/>
      <c r="AA24" s="86">
        <f>SUM(AA25:AA29)</f>
        <v>0</v>
      </c>
      <c r="AB24" s="83">
        <f>AA24</f>
        <v>0</v>
      </c>
    </row>
    <row r="25" spans="2:36" x14ac:dyDescent="0.35">
      <c r="B25" s="230" t="s">
        <v>548</v>
      </c>
      <c r="C25" s="231"/>
      <c r="E25" s="12">
        <v>19</v>
      </c>
      <c r="F25" s="11">
        <v>19</v>
      </c>
      <c r="G25" s="5"/>
      <c r="H25" s="48"/>
      <c r="I25" s="57">
        <f t="shared" si="17"/>
        <v>1900</v>
      </c>
      <c r="J25" s="6"/>
      <c r="K25" s="6"/>
      <c r="L25" s="68">
        <f t="shared" si="15"/>
        <v>0</v>
      </c>
      <c r="M25" s="52" t="str">
        <f t="shared" si="16"/>
        <v>NÃO APLICÁVEL</v>
      </c>
      <c r="N25" s="26"/>
      <c r="O25" s="26"/>
      <c r="P25" s="10"/>
      <c r="Q25" s="7"/>
      <c r="R25" s="10"/>
      <c r="S25" s="8"/>
      <c r="T25" s="9"/>
      <c r="U25" s="70">
        <f t="shared" si="5"/>
        <v>0</v>
      </c>
      <c r="W25" s="223" t="s">
        <v>434</v>
      </c>
      <c r="X25" s="223"/>
      <c r="Y25" s="223"/>
      <c r="Z25" s="223"/>
      <c r="AA25" s="85">
        <f>SUMIF($O$7:$O$37,W25,$K$7:$K$37)</f>
        <v>0</v>
      </c>
      <c r="AB25" s="80">
        <f>AA25</f>
        <v>0</v>
      </c>
    </row>
    <row r="26" spans="2:36" x14ac:dyDescent="0.35">
      <c r="B26" s="220"/>
      <c r="C26" s="219"/>
      <c r="E26" s="12">
        <v>20</v>
      </c>
      <c r="F26" s="11">
        <v>20</v>
      </c>
      <c r="G26" s="5"/>
      <c r="H26" s="48"/>
      <c r="I26" s="57">
        <f t="shared" si="17"/>
        <v>1900</v>
      </c>
      <c r="J26" s="6"/>
      <c r="K26" s="6"/>
      <c r="L26" s="68">
        <f t="shared" si="15"/>
        <v>0</v>
      </c>
      <c r="M26" s="52" t="str">
        <f t="shared" si="16"/>
        <v>NÃO APLICÁVEL</v>
      </c>
      <c r="N26" s="26"/>
      <c r="O26" s="26"/>
      <c r="P26" s="10"/>
      <c r="Q26" s="7"/>
      <c r="R26" s="10"/>
      <c r="S26" s="8"/>
      <c r="T26" s="9"/>
      <c r="U26" s="70">
        <f t="shared" si="5"/>
        <v>0</v>
      </c>
      <c r="W26" s="223" t="s">
        <v>435</v>
      </c>
      <c r="X26" s="223"/>
      <c r="Y26" s="223"/>
      <c r="Z26" s="223"/>
      <c r="AA26" s="85">
        <f t="shared" ref="AA26:AA29" si="18">SUMIF($O$7:$O$37,W26,$K$7:$K$37)</f>
        <v>0</v>
      </c>
      <c r="AB26" s="80">
        <f t="shared" ref="AB26:AB29" si="19">AA26</f>
        <v>0</v>
      </c>
    </row>
    <row r="27" spans="2:36" x14ac:dyDescent="0.35">
      <c r="B27" s="221"/>
      <c r="C27" s="222"/>
      <c r="E27" s="12">
        <v>21</v>
      </c>
      <c r="F27" s="11">
        <v>21</v>
      </c>
      <c r="G27" s="5"/>
      <c r="H27" s="48"/>
      <c r="I27" s="57">
        <f t="shared" si="17"/>
        <v>1900</v>
      </c>
      <c r="J27" s="6"/>
      <c r="K27" s="6"/>
      <c r="L27" s="68">
        <f t="shared" si="15"/>
        <v>0</v>
      </c>
      <c r="M27" s="52" t="str">
        <f t="shared" si="16"/>
        <v>NÃO APLICÁVEL</v>
      </c>
      <c r="N27" s="26"/>
      <c r="O27" s="26"/>
      <c r="P27" s="10"/>
      <c r="Q27" s="7"/>
      <c r="R27" s="10"/>
      <c r="S27" s="8"/>
      <c r="T27" s="9"/>
      <c r="U27" s="70">
        <f t="shared" si="5"/>
        <v>0</v>
      </c>
      <c r="W27" s="223" t="s">
        <v>436</v>
      </c>
      <c r="X27" s="223"/>
      <c r="Y27" s="223"/>
      <c r="Z27" s="223"/>
      <c r="AA27" s="85">
        <f t="shared" si="18"/>
        <v>0</v>
      </c>
      <c r="AB27" s="80">
        <f t="shared" si="19"/>
        <v>0</v>
      </c>
    </row>
    <row r="28" spans="2:36" x14ac:dyDescent="0.35">
      <c r="B28" s="218" t="s">
        <v>473</v>
      </c>
      <c r="C28" s="219"/>
      <c r="E28" s="12">
        <v>22</v>
      </c>
      <c r="F28" s="11">
        <v>22</v>
      </c>
      <c r="G28" s="5"/>
      <c r="H28" s="48"/>
      <c r="I28" s="57">
        <f t="shared" si="17"/>
        <v>1900</v>
      </c>
      <c r="J28" s="6"/>
      <c r="K28" s="6"/>
      <c r="L28" s="68">
        <f t="shared" si="15"/>
        <v>0</v>
      </c>
      <c r="M28" s="52" t="str">
        <f t="shared" si="16"/>
        <v>NÃO APLICÁVEL</v>
      </c>
      <c r="N28" s="26"/>
      <c r="O28" s="26"/>
      <c r="P28" s="10"/>
      <c r="Q28" s="7"/>
      <c r="R28" s="10"/>
      <c r="S28" s="8"/>
      <c r="T28" s="9"/>
      <c r="U28" s="70">
        <f t="shared" si="5"/>
        <v>0</v>
      </c>
      <c r="W28" s="223" t="s">
        <v>437</v>
      </c>
      <c r="X28" s="223"/>
      <c r="Y28" s="223"/>
      <c r="Z28" s="223"/>
      <c r="AA28" s="85">
        <f t="shared" si="18"/>
        <v>0</v>
      </c>
      <c r="AB28" s="80">
        <f t="shared" si="19"/>
        <v>0</v>
      </c>
    </row>
    <row r="29" spans="2:36" x14ac:dyDescent="0.35">
      <c r="B29" s="220"/>
      <c r="C29" s="219"/>
      <c r="E29" s="12">
        <v>23</v>
      </c>
      <c r="F29" s="11">
        <v>23</v>
      </c>
      <c r="G29" s="5"/>
      <c r="H29" s="48"/>
      <c r="I29" s="57">
        <f t="shared" si="17"/>
        <v>1900</v>
      </c>
      <c r="J29" s="6"/>
      <c r="K29" s="6"/>
      <c r="L29" s="68">
        <f t="shared" si="15"/>
        <v>0</v>
      </c>
      <c r="M29" s="52" t="str">
        <f t="shared" si="16"/>
        <v>NÃO APLICÁVEL</v>
      </c>
      <c r="N29" s="26"/>
      <c r="O29" s="26"/>
      <c r="P29" s="10"/>
      <c r="Q29" s="7"/>
      <c r="R29" s="10"/>
      <c r="S29" s="8"/>
      <c r="T29" s="9"/>
      <c r="U29" s="70">
        <f t="shared" si="5"/>
        <v>0</v>
      </c>
      <c r="W29" s="223" t="s">
        <v>438</v>
      </c>
      <c r="X29" s="223"/>
      <c r="Y29" s="223"/>
      <c r="Z29" s="223"/>
      <c r="AA29" s="85">
        <f t="shared" si="18"/>
        <v>0</v>
      </c>
      <c r="AB29" s="80">
        <f t="shared" si="19"/>
        <v>0</v>
      </c>
    </row>
    <row r="30" spans="2:36" x14ac:dyDescent="0.35">
      <c r="B30" s="221"/>
      <c r="C30" s="222"/>
      <c r="E30" s="12">
        <v>24</v>
      </c>
      <c r="F30" s="11">
        <v>24</v>
      </c>
      <c r="G30" s="5"/>
      <c r="H30" s="48"/>
      <c r="I30" s="57">
        <f t="shared" si="17"/>
        <v>1900</v>
      </c>
      <c r="J30" s="6"/>
      <c r="K30" s="6"/>
      <c r="L30" s="68">
        <f t="shared" si="15"/>
        <v>0</v>
      </c>
      <c r="M30" s="52" t="str">
        <f t="shared" si="16"/>
        <v>NÃO APLICÁVEL</v>
      </c>
      <c r="N30" s="26"/>
      <c r="O30" s="26"/>
      <c r="P30" s="10"/>
      <c r="Q30" s="7"/>
      <c r="R30" s="10"/>
      <c r="S30" s="8"/>
      <c r="T30" s="9"/>
      <c r="U30" s="70">
        <f t="shared" si="5"/>
        <v>0</v>
      </c>
      <c r="W30" s="267" t="s">
        <v>439</v>
      </c>
      <c r="X30" s="268"/>
      <c r="Y30" s="268"/>
      <c r="Z30" s="269"/>
      <c r="AA30" s="86">
        <f>AA31+AA34+AA37</f>
        <v>0</v>
      </c>
      <c r="AB30" s="81">
        <f>AB31+AB34+AB37</f>
        <v>0</v>
      </c>
    </row>
    <row r="31" spans="2:36" x14ac:dyDescent="0.35">
      <c r="E31" s="12">
        <v>25</v>
      </c>
      <c r="F31" s="11">
        <v>25</v>
      </c>
      <c r="G31" s="5"/>
      <c r="H31" s="48"/>
      <c r="I31" s="57">
        <f t="shared" si="17"/>
        <v>1900</v>
      </c>
      <c r="J31" s="6"/>
      <c r="K31" s="6"/>
      <c r="L31" s="68">
        <f t="shared" si="15"/>
        <v>0</v>
      </c>
      <c r="M31" s="52" t="str">
        <f t="shared" si="16"/>
        <v>NÃO APLICÁVEL</v>
      </c>
      <c r="N31" s="26"/>
      <c r="O31" s="26"/>
      <c r="P31" s="10"/>
      <c r="Q31" s="7"/>
      <c r="R31" s="10"/>
      <c r="S31" s="8"/>
      <c r="T31" s="9"/>
      <c r="U31" s="70">
        <f t="shared" si="5"/>
        <v>0</v>
      </c>
      <c r="W31" s="267" t="s">
        <v>440</v>
      </c>
      <c r="X31" s="268"/>
      <c r="Y31" s="268"/>
      <c r="Z31" s="269"/>
      <c r="AA31" s="86">
        <f>SUM(AA32:AA33)</f>
        <v>0</v>
      </c>
      <c r="AB31" s="82">
        <f>SUM(AB32:AB33)</f>
        <v>0</v>
      </c>
    </row>
    <row r="32" spans="2:36" x14ac:dyDescent="0.35">
      <c r="E32" s="12">
        <v>26</v>
      </c>
      <c r="F32" s="11">
        <v>26</v>
      </c>
      <c r="G32" s="5"/>
      <c r="H32" s="48"/>
      <c r="I32" s="57">
        <f t="shared" si="17"/>
        <v>1900</v>
      </c>
      <c r="J32" s="6"/>
      <c r="K32" s="6"/>
      <c r="L32" s="68">
        <f t="shared" si="15"/>
        <v>0</v>
      </c>
      <c r="M32" s="52" t="str">
        <f t="shared" si="16"/>
        <v>NÃO APLICÁVEL</v>
      </c>
      <c r="N32" s="26"/>
      <c r="O32" s="26"/>
      <c r="P32" s="10"/>
      <c r="Q32" s="7"/>
      <c r="R32" s="10"/>
      <c r="S32" s="8"/>
      <c r="T32" s="9"/>
      <c r="U32" s="70">
        <f t="shared" si="5"/>
        <v>0</v>
      </c>
      <c r="W32" s="223" t="s">
        <v>441</v>
      </c>
      <c r="X32" s="223"/>
      <c r="Y32" s="223"/>
      <c r="Z32" s="223"/>
      <c r="AA32" s="85">
        <f t="shared" ref="AA32:AA33" si="20">SUMIF($O$7:$O$37,W32,$K$7:$K$37)</f>
        <v>0</v>
      </c>
      <c r="AB32" s="80">
        <v>0</v>
      </c>
    </row>
    <row r="33" spans="5:28" x14ac:dyDescent="0.35">
      <c r="E33" s="12">
        <v>27</v>
      </c>
      <c r="F33" s="11">
        <v>27</v>
      </c>
      <c r="G33" s="5"/>
      <c r="H33" s="48"/>
      <c r="I33" s="57">
        <f t="shared" si="17"/>
        <v>1900</v>
      </c>
      <c r="J33" s="6"/>
      <c r="K33" s="6"/>
      <c r="L33" s="68">
        <f t="shared" si="15"/>
        <v>0</v>
      </c>
      <c r="M33" s="52" t="str">
        <f t="shared" si="16"/>
        <v>NÃO APLICÁVEL</v>
      </c>
      <c r="N33" s="26"/>
      <c r="O33" s="26"/>
      <c r="P33" s="10"/>
      <c r="Q33" s="7"/>
      <c r="R33" s="10"/>
      <c r="S33" s="8"/>
      <c r="T33" s="9"/>
      <c r="U33" s="70">
        <f t="shared" si="5"/>
        <v>0</v>
      </c>
      <c r="W33" s="223" t="s">
        <v>442</v>
      </c>
      <c r="X33" s="223"/>
      <c r="Y33" s="223"/>
      <c r="Z33" s="223"/>
      <c r="AA33" s="85">
        <f t="shared" si="20"/>
        <v>0</v>
      </c>
      <c r="AB33" s="80">
        <v>0</v>
      </c>
    </row>
    <row r="34" spans="5:28" x14ac:dyDescent="0.35">
      <c r="E34" s="12">
        <v>28</v>
      </c>
      <c r="F34" s="11">
        <v>28</v>
      </c>
      <c r="G34" s="5"/>
      <c r="H34" s="48"/>
      <c r="I34" s="57">
        <f t="shared" si="17"/>
        <v>1900</v>
      </c>
      <c r="J34" s="6"/>
      <c r="K34" s="6"/>
      <c r="L34" s="68">
        <f t="shared" si="15"/>
        <v>0</v>
      </c>
      <c r="M34" s="52" t="str">
        <f t="shared" si="16"/>
        <v>NÃO APLICÁVEL</v>
      </c>
      <c r="N34" s="26"/>
      <c r="O34" s="26"/>
      <c r="P34" s="10"/>
      <c r="Q34" s="7"/>
      <c r="R34" s="10"/>
      <c r="S34" s="8"/>
      <c r="T34" s="9"/>
      <c r="U34" s="70">
        <f t="shared" si="5"/>
        <v>0</v>
      </c>
      <c r="W34" s="267" t="s">
        <v>443</v>
      </c>
      <c r="X34" s="268"/>
      <c r="Y34" s="268"/>
      <c r="Z34" s="269"/>
      <c r="AA34" s="86">
        <f>SUM(AA35:AA36)</f>
        <v>0</v>
      </c>
      <c r="AB34" s="82">
        <f>SUM(AB35:AB36)</f>
        <v>0</v>
      </c>
    </row>
    <row r="35" spans="5:28" x14ac:dyDescent="0.35">
      <c r="E35" s="12">
        <v>29</v>
      </c>
      <c r="F35" s="11">
        <v>29</v>
      </c>
      <c r="G35" s="5"/>
      <c r="H35" s="48"/>
      <c r="I35" s="57">
        <f t="shared" si="17"/>
        <v>1900</v>
      </c>
      <c r="J35" s="6"/>
      <c r="K35" s="6"/>
      <c r="L35" s="68">
        <f t="shared" si="15"/>
        <v>0</v>
      </c>
      <c r="M35" s="52" t="str">
        <f t="shared" si="16"/>
        <v>NÃO APLICÁVEL</v>
      </c>
      <c r="N35" s="26"/>
      <c r="O35" s="26"/>
      <c r="P35" s="10"/>
      <c r="Q35" s="7"/>
      <c r="R35" s="10"/>
      <c r="S35" s="8"/>
      <c r="T35" s="9"/>
      <c r="U35" s="70">
        <f t="shared" si="5"/>
        <v>0</v>
      </c>
      <c r="W35" s="223" t="s">
        <v>444</v>
      </c>
      <c r="X35" s="223"/>
      <c r="Y35" s="223"/>
      <c r="Z35" s="223"/>
      <c r="AA35" s="85">
        <f t="shared" ref="AA35:AA36" si="21">SUMIF($O$7:$O$37,W35,$K$7:$K$37)</f>
        <v>0</v>
      </c>
      <c r="AB35" s="80">
        <v>0</v>
      </c>
    </row>
    <row r="36" spans="5:28" x14ac:dyDescent="0.35">
      <c r="E36" s="12">
        <v>30</v>
      </c>
      <c r="F36" s="11">
        <v>30</v>
      </c>
      <c r="G36" s="5"/>
      <c r="H36" s="48"/>
      <c r="I36" s="57">
        <f t="shared" si="17"/>
        <v>1900</v>
      </c>
      <c r="J36" s="6"/>
      <c r="K36" s="6"/>
      <c r="L36" s="68">
        <f t="shared" si="15"/>
        <v>0</v>
      </c>
      <c r="M36" s="52" t="str">
        <f t="shared" si="16"/>
        <v>NÃO APLICÁVEL</v>
      </c>
      <c r="N36" s="26"/>
      <c r="O36" s="26"/>
      <c r="P36" s="10"/>
      <c r="Q36" s="7"/>
      <c r="R36" s="10"/>
      <c r="S36" s="8"/>
      <c r="T36" s="9"/>
      <c r="U36" s="70">
        <f t="shared" si="5"/>
        <v>0</v>
      </c>
      <c r="W36" s="223" t="s">
        <v>445</v>
      </c>
      <c r="X36" s="223"/>
      <c r="Y36" s="223"/>
      <c r="Z36" s="223"/>
      <c r="AA36" s="85">
        <f t="shared" si="21"/>
        <v>0</v>
      </c>
      <c r="AB36" s="80">
        <v>0</v>
      </c>
    </row>
    <row r="37" spans="5:28" x14ac:dyDescent="0.35">
      <c r="W37" s="267" t="s">
        <v>446</v>
      </c>
      <c r="X37" s="268"/>
      <c r="Y37" s="268"/>
      <c r="Z37" s="269"/>
      <c r="AA37" s="86">
        <f>SUM(AA38:AA39)</f>
        <v>0</v>
      </c>
      <c r="AB37" s="81">
        <f>SUM(AB38:AB39)</f>
        <v>0</v>
      </c>
    </row>
    <row r="38" spans="5:28" x14ac:dyDescent="0.35">
      <c r="W38" s="223" t="s">
        <v>447</v>
      </c>
      <c r="X38" s="223"/>
      <c r="Y38" s="223"/>
      <c r="Z38" s="223"/>
      <c r="AA38" s="85">
        <f t="shared" ref="AA38:AA39" si="22">SUMIF($O$7:$O$37,W38,$K$7:$K$37)</f>
        <v>0</v>
      </c>
      <c r="AB38" s="80">
        <f>AA38</f>
        <v>0</v>
      </c>
    </row>
    <row r="39" spans="5:28" x14ac:dyDescent="0.35">
      <c r="W39" s="223" t="s">
        <v>448</v>
      </c>
      <c r="X39" s="223"/>
      <c r="Y39" s="223"/>
      <c r="Z39" s="223"/>
      <c r="AA39" s="85">
        <f t="shared" si="22"/>
        <v>0</v>
      </c>
      <c r="AB39" s="80">
        <f>AA39</f>
        <v>0</v>
      </c>
    </row>
    <row r="40" spans="5:28" x14ac:dyDescent="0.35">
      <c r="W40" s="267" t="s">
        <v>449</v>
      </c>
      <c r="X40" s="268"/>
      <c r="Y40" s="268"/>
      <c r="Z40" s="269"/>
      <c r="AA40" s="86">
        <f>SUM(AA41:AA43)</f>
        <v>0</v>
      </c>
      <c r="AB40" s="81">
        <f>SUM(AB41:AB43)</f>
        <v>0</v>
      </c>
    </row>
    <row r="41" spans="5:28" x14ac:dyDescent="0.35">
      <c r="W41" s="223" t="s">
        <v>450</v>
      </c>
      <c r="X41" s="223"/>
      <c r="Y41" s="223"/>
      <c r="Z41" s="223"/>
      <c r="AA41" s="85">
        <f t="shared" ref="AA41:AB55" si="23">SUMIF($O$7:$O$37,W41,$K$7:$K$37)</f>
        <v>0</v>
      </c>
      <c r="AB41" s="80">
        <f>AA41-AI15</f>
        <v>0</v>
      </c>
    </row>
    <row r="42" spans="5:28" x14ac:dyDescent="0.35">
      <c r="W42" s="223" t="s">
        <v>451</v>
      </c>
      <c r="X42" s="223"/>
      <c r="Y42" s="223"/>
      <c r="Z42" s="223"/>
      <c r="AA42" s="85">
        <f t="shared" si="23"/>
        <v>0</v>
      </c>
      <c r="AB42" s="80">
        <f>AA42</f>
        <v>0</v>
      </c>
    </row>
    <row r="43" spans="5:28" x14ac:dyDescent="0.35">
      <c r="W43" s="223" t="s">
        <v>452</v>
      </c>
      <c r="X43" s="223"/>
      <c r="Y43" s="223"/>
      <c r="Z43" s="223"/>
      <c r="AA43" s="85">
        <f t="shared" si="23"/>
        <v>0</v>
      </c>
      <c r="AB43" s="80">
        <f>AA43</f>
        <v>0</v>
      </c>
    </row>
    <row r="44" spans="5:28" x14ac:dyDescent="0.35">
      <c r="W44" s="267" t="s">
        <v>453</v>
      </c>
      <c r="X44" s="268"/>
      <c r="Y44" s="268"/>
      <c r="Z44" s="269"/>
      <c r="AA44" s="86">
        <f t="shared" si="23"/>
        <v>0</v>
      </c>
      <c r="AB44" s="80">
        <f t="shared" si="23"/>
        <v>0</v>
      </c>
    </row>
    <row r="45" spans="5:28" x14ac:dyDescent="0.35">
      <c r="W45" s="267" t="s">
        <v>454</v>
      </c>
      <c r="X45" s="268"/>
      <c r="Y45" s="268"/>
      <c r="Z45" s="269"/>
      <c r="AA45" s="86">
        <f t="shared" si="23"/>
        <v>0</v>
      </c>
      <c r="AB45" s="80">
        <f>AA45-AI8-AI9-AI10-AI11</f>
        <v>0</v>
      </c>
    </row>
    <row r="46" spans="5:28" x14ac:dyDescent="0.35">
      <c r="W46" s="267" t="s">
        <v>455</v>
      </c>
      <c r="X46" s="268"/>
      <c r="Y46" s="268"/>
      <c r="Z46" s="269"/>
      <c r="AA46" s="86">
        <f t="shared" si="23"/>
        <v>0</v>
      </c>
      <c r="AB46" s="80">
        <f>AA46-AI14</f>
        <v>0</v>
      </c>
    </row>
    <row r="47" spans="5:28" x14ac:dyDescent="0.35">
      <c r="W47" s="267" t="s">
        <v>456</v>
      </c>
      <c r="X47" s="268"/>
      <c r="Y47" s="268"/>
      <c r="Z47" s="269"/>
      <c r="AA47" s="86">
        <f t="shared" si="23"/>
        <v>0</v>
      </c>
      <c r="AB47" s="80">
        <f>AA47</f>
        <v>0</v>
      </c>
    </row>
    <row r="48" spans="5:28" x14ac:dyDescent="0.35">
      <c r="W48" s="267" t="s">
        <v>457</v>
      </c>
      <c r="X48" s="268"/>
      <c r="Y48" s="268"/>
      <c r="Z48" s="269"/>
      <c r="AA48" s="86">
        <f t="shared" si="23"/>
        <v>0</v>
      </c>
      <c r="AB48" s="80">
        <f t="shared" ref="AB48:AB55" si="24">AA48</f>
        <v>0</v>
      </c>
    </row>
    <row r="49" spans="23:28" x14ac:dyDescent="0.35">
      <c r="W49" s="267" t="s">
        <v>458</v>
      </c>
      <c r="X49" s="268"/>
      <c r="Y49" s="268"/>
      <c r="Z49" s="269"/>
      <c r="AA49" s="86">
        <f t="shared" si="23"/>
        <v>0</v>
      </c>
      <c r="AB49" s="80">
        <f t="shared" si="24"/>
        <v>0</v>
      </c>
    </row>
    <row r="50" spans="23:28" x14ac:dyDescent="0.35">
      <c r="W50" s="267" t="s">
        <v>459</v>
      </c>
      <c r="X50" s="268"/>
      <c r="Y50" s="268"/>
      <c r="Z50" s="269"/>
      <c r="AA50" s="86">
        <f t="shared" si="23"/>
        <v>0</v>
      </c>
      <c r="AB50" s="80">
        <f t="shared" si="24"/>
        <v>0</v>
      </c>
    </row>
    <row r="51" spans="23:28" x14ac:dyDescent="0.35">
      <c r="W51" s="267" t="s">
        <v>460</v>
      </c>
      <c r="X51" s="268"/>
      <c r="Y51" s="268"/>
      <c r="Z51" s="269"/>
      <c r="AA51" s="86">
        <f t="shared" si="23"/>
        <v>0</v>
      </c>
      <c r="AB51" s="80">
        <f t="shared" si="24"/>
        <v>0</v>
      </c>
    </row>
    <row r="52" spans="23:28" x14ac:dyDescent="0.35">
      <c r="W52" s="267" t="s">
        <v>461</v>
      </c>
      <c r="X52" s="268"/>
      <c r="Y52" s="268"/>
      <c r="Z52" s="269"/>
      <c r="AA52" s="86">
        <f t="shared" si="23"/>
        <v>0</v>
      </c>
      <c r="AB52" s="80">
        <f t="shared" si="24"/>
        <v>0</v>
      </c>
    </row>
    <row r="53" spans="23:28" x14ac:dyDescent="0.35">
      <c r="W53" s="267" t="s">
        <v>462</v>
      </c>
      <c r="X53" s="268"/>
      <c r="Y53" s="268"/>
      <c r="Z53" s="269"/>
      <c r="AA53" s="86">
        <f t="shared" si="23"/>
        <v>0</v>
      </c>
      <c r="AB53" s="80">
        <f t="shared" si="24"/>
        <v>0</v>
      </c>
    </row>
    <row r="54" spans="23:28" x14ac:dyDescent="0.35">
      <c r="W54" s="267" t="s">
        <v>463</v>
      </c>
      <c r="X54" s="268"/>
      <c r="Y54" s="268"/>
      <c r="Z54" s="269"/>
      <c r="AA54" s="86">
        <f t="shared" si="23"/>
        <v>0</v>
      </c>
      <c r="AB54" s="80">
        <f t="shared" si="24"/>
        <v>0</v>
      </c>
    </row>
    <row r="55" spans="23:28" x14ac:dyDescent="0.35">
      <c r="W55" s="267" t="s">
        <v>464</v>
      </c>
      <c r="X55" s="268"/>
      <c r="Y55" s="268"/>
      <c r="Z55" s="269"/>
      <c r="AA55" s="86">
        <f t="shared" si="23"/>
        <v>0</v>
      </c>
      <c r="AB55" s="80">
        <f t="shared" si="24"/>
        <v>0</v>
      </c>
    </row>
    <row r="56" spans="23:28" ht="15" thickBot="1" x14ac:dyDescent="0.4">
      <c r="W56" s="267" t="s">
        <v>480</v>
      </c>
      <c r="X56" s="268"/>
      <c r="Y56" s="268"/>
      <c r="Z56" s="269"/>
      <c r="AA56" s="86">
        <f>SUM(AA44:AA55,AA40,AA30,AA24)</f>
        <v>0</v>
      </c>
      <c r="AB56" s="164">
        <f>SUM(AB44:AB55,AB40,AB30,AB24)</f>
        <v>0</v>
      </c>
    </row>
    <row r="57" spans="23:28" ht="15" thickTop="1" x14ac:dyDescent="0.35"/>
  </sheetData>
  <mergeCells count="81">
    <mergeCell ref="W52:Z52"/>
    <mergeCell ref="W53:Z53"/>
    <mergeCell ref="W54:Z54"/>
    <mergeCell ref="W55:Z55"/>
    <mergeCell ref="W56:Z56"/>
    <mergeCell ref="V1:AI1"/>
    <mergeCell ref="AB22:AB23"/>
    <mergeCell ref="W46:Z46"/>
    <mergeCell ref="W47:Z47"/>
    <mergeCell ref="W48:Z48"/>
    <mergeCell ref="W34:Z34"/>
    <mergeCell ref="W35:Z35"/>
    <mergeCell ref="W36:Z36"/>
    <mergeCell ref="W37:Z37"/>
    <mergeCell ref="W38:Z38"/>
    <mergeCell ref="W39:Z39"/>
    <mergeCell ref="W28:Z28"/>
    <mergeCell ref="W29:Z29"/>
    <mergeCell ref="W30:Z30"/>
    <mergeCell ref="W31:Z31"/>
    <mergeCell ref="W32:Z32"/>
    <mergeCell ref="W49:Z49"/>
    <mergeCell ref="W50:Z50"/>
    <mergeCell ref="W51:Z51"/>
    <mergeCell ref="W40:Z40"/>
    <mergeCell ref="W41:Z41"/>
    <mergeCell ref="W42:Z42"/>
    <mergeCell ref="W43:Z43"/>
    <mergeCell ref="W44:Z44"/>
    <mergeCell ref="W45:Z45"/>
    <mergeCell ref="W33:Z33"/>
    <mergeCell ref="AA22:AA23"/>
    <mergeCell ref="W23:Z23"/>
    <mergeCell ref="W24:Z24"/>
    <mergeCell ref="W25:Z25"/>
    <mergeCell ref="W26:Z26"/>
    <mergeCell ref="W27:Z27"/>
    <mergeCell ref="B28:C30"/>
    <mergeCell ref="W22:Z22"/>
    <mergeCell ref="B11:C12"/>
    <mergeCell ref="W11:Z11"/>
    <mergeCell ref="W12:Z12"/>
    <mergeCell ref="W13:Z13"/>
    <mergeCell ref="W14:Z14"/>
    <mergeCell ref="W15:Z15"/>
    <mergeCell ref="W16:Z16"/>
    <mergeCell ref="W17:Z17"/>
    <mergeCell ref="B25:C27"/>
    <mergeCell ref="W19:Z19"/>
    <mergeCell ref="V20:Z20"/>
    <mergeCell ref="AA5:AB5"/>
    <mergeCell ref="AC5:AE5"/>
    <mergeCell ref="AF5:AG5"/>
    <mergeCell ref="AH5:AH6"/>
    <mergeCell ref="Q5:Q6"/>
    <mergeCell ref="R5:R6"/>
    <mergeCell ref="S5:S6"/>
    <mergeCell ref="T5:T6"/>
    <mergeCell ref="V5:V6"/>
    <mergeCell ref="B8:C10"/>
    <mergeCell ref="W8:Z8"/>
    <mergeCell ref="W9:Z9"/>
    <mergeCell ref="W10:Z10"/>
    <mergeCell ref="W5:Z6"/>
    <mergeCell ref="P5:P6"/>
    <mergeCell ref="E1:T1"/>
    <mergeCell ref="AK1:AX1"/>
    <mergeCell ref="B3:C3"/>
    <mergeCell ref="B5:C7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O5:O6"/>
    <mergeCell ref="W7:Z7"/>
    <mergeCell ref="AI5:AI6"/>
  </mergeCells>
  <hyperlinks>
    <hyperlink ref="B28:B29" location="AAC1_2015!AT1" display="Estrutura de Financiamento" xr:uid="{33F1A22B-B321-4B9C-BD5B-9A8D7923609F}"/>
    <hyperlink ref="B25:B27" location="AAC1_2015!AT1" display="Estrutura de Financiamento" xr:uid="{8F45D09D-2E06-4C4F-B34E-17EB1971E8E9}"/>
    <hyperlink ref="B8:B9" location="AAC1_2015!AE2" display="Correção do Elegível" xr:uid="{A2FC72E2-BD6D-4234-937A-7CDD90E14D00}"/>
    <hyperlink ref="B5:B7" location="AAC1_2015!D2" display="Mapa de Investimentos" xr:uid="{A2285793-E4EA-4AA1-A248-7327C01166E8}"/>
    <hyperlink ref="B5:C7" location="AAC2_2015!E1" display="AAC2_2015!E1" xr:uid="{EF5ADA6B-F3BE-4EB5-8A9D-FA6F8E0777A8}"/>
    <hyperlink ref="B8:C10" location="AAC2_2019_SIFSE!AI1" display="AAC2_2019_SIFSE!AI1" xr:uid="{5C8D0169-E524-444E-9CA3-7A821D5D6A90}"/>
    <hyperlink ref="B25:C27" location="AAC2_2019_SIFSE!AX1" display="AAC2_2019_SIFSE!AX1" xr:uid="{2B2E6F8D-1873-4995-B0D2-E2A22040284D}"/>
    <hyperlink ref="B28:C30" location="RH!A2" display="RH!A2" xr:uid="{E4A96DEA-BF50-44E0-B51E-BD21014F4C55}"/>
    <hyperlink ref="B3:C3" r:id="rId1" display="AAC 02/SAMA2020/2019" xr:uid="{3247D223-5DBB-4289-A5CA-29FB1F8974B1}"/>
    <hyperlink ref="G3" location="ROSTO!A1" display="Rosto" xr:uid="{E1EE465C-2BC2-4650-AB9F-84DA1F0083E4}"/>
    <hyperlink ref="W3" location="AAC2_2019_SIFSE!A1" display="Início" xr:uid="{13938A92-3070-4276-9A08-3FE397D870EC}"/>
    <hyperlink ref="AN3" location="AAC2_2019_SIFSE!A1" display="Início" xr:uid="{6DE52CBE-86FA-4047-9ECD-9A10595F412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6F5B5882-1DA9-470A-A5B2-3427C0DDC65B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5" id="{D0119D50-940C-4EDB-90CF-3CEE0A1A4CBA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4" id="{96F18403-E6A3-43FA-8EA7-96D3D235E4FC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  <x14:conditionalFormatting xmlns:xm="http://schemas.microsoft.com/office/excel/2006/main">
          <x14:cfRule type="iconSet" priority="3" id="{E4136B84-6A01-4EB8-A74A-9383CB77AB29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C21</xm:sqref>
        </x14:conditionalFormatting>
        <x14:conditionalFormatting xmlns:xm="http://schemas.microsoft.com/office/excel/2006/main">
          <x14:cfRule type="iconSet" priority="2" id="{5B13FEED-C3CC-4A58-ACE6-D12269A90BE4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C19</xm:sqref>
        </x14:conditionalFormatting>
        <x14:conditionalFormatting xmlns:xm="http://schemas.microsoft.com/office/excel/2006/main">
          <x14:cfRule type="iconSet" priority="1" id="{77FBD665-0CB9-4D80-AE30-6566F50389C3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BE95A4-B020-457A-BEAA-E89F8131EB3E}">
          <x14:formula1>
            <xm:f>Auxiliar!$B$1:$B$11</xm:f>
          </x14:formula1>
          <xm:sqref>N7:N36</xm:sqref>
        </x14:dataValidation>
        <x14:dataValidation type="list" allowBlank="1" showInputMessage="1" showErrorMessage="1" xr:uid="{62B3A741-D7E0-49BD-930D-8F296E4AFE7F}">
          <x14:formula1>
            <xm:f>Auxiliar!$F$1:$F$25</xm:f>
          </x14:formula1>
          <xm:sqref>O7:O36</xm:sqref>
        </x14:dataValidation>
        <x14:dataValidation type="list" allowBlank="1" showInputMessage="1" showErrorMessage="1" xr:uid="{07D71882-A938-43D4-A346-0AE2A9029013}">
          <x14:formula1>
            <xm:f>Auxiliar!$H$1:$H$5</xm:f>
          </x14:formula1>
          <xm:sqref>T7:T36</xm:sqref>
        </x14:dataValidation>
        <x14:dataValidation type="list" allowBlank="1" showInputMessage="1" showErrorMessage="1" xr:uid="{2A90DA56-6B0F-45B6-B648-3BA15C3FB403}">
          <x14:formula1>
            <xm:f>Auxiliar!$J$11:$J$12</xm:f>
          </x14:formula1>
          <xm:sqref>AC14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6A202-E314-41F4-B251-410E849EEAA7}">
  <sheetPr>
    <tabColor theme="4" tint="-0.499984740745262"/>
  </sheetPr>
  <dimension ref="B1:AX57"/>
  <sheetViews>
    <sheetView topLeftCell="V1" zoomScaleNormal="100" workbookViewId="0">
      <selection activeCell="AE16" sqref="AE16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57.2695312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6.1796875" style="2" bestFit="1" customWidth="1"/>
    <col min="28" max="28" width="14.26953125" style="2" customWidth="1"/>
    <col min="29" max="29" width="7.1796875" style="2" customWidth="1"/>
    <col min="30" max="30" width="8.1796875" style="2" customWidth="1"/>
    <col min="31" max="31" width="12.7265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72" customHeight="1" x14ac:dyDescent="0.35">
      <c r="E1" s="246" t="s">
        <v>121</v>
      </c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V1" s="246" t="s">
        <v>120</v>
      </c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K1" s="247" t="s">
        <v>119</v>
      </c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</row>
    <row r="2" spans="2:50" s="65" customFormat="1" ht="6.75" customHeight="1" x14ac:dyDescent="0.35"/>
    <row r="3" spans="2:50" ht="21.75" customHeight="1" x14ac:dyDescent="0.35">
      <c r="B3" s="248" t="s">
        <v>541</v>
      </c>
      <c r="C3" s="248"/>
      <c r="E3" s="3"/>
      <c r="G3" s="78" t="s">
        <v>545</v>
      </c>
      <c r="J3" s="54">
        <f>SUM(J7:J37)</f>
        <v>0</v>
      </c>
      <c r="K3" s="54">
        <f>SUM(K7:K37)</f>
        <v>0</v>
      </c>
      <c r="L3" s="54">
        <f>SUM(L7:L37)</f>
        <v>0</v>
      </c>
      <c r="V3" s="3"/>
      <c r="W3" s="78" t="s">
        <v>472</v>
      </c>
      <c r="AK3" s="51" t="s">
        <v>123</v>
      </c>
      <c r="AL3" s="71" t="str">
        <f>IF(U6&gt;0,"Sim","Não")</f>
        <v>Sim</v>
      </c>
      <c r="AM3" s="53"/>
      <c r="AN3" s="78" t="s">
        <v>472</v>
      </c>
      <c r="AO3" s="53"/>
      <c r="AP3" s="53"/>
      <c r="AQ3" s="53"/>
      <c r="AR3" s="53"/>
      <c r="AS3" s="53"/>
      <c r="AT3" s="53"/>
      <c r="AU3" s="53"/>
      <c r="AV3" s="53"/>
      <c r="AW3" s="53"/>
      <c r="AX3" s="53"/>
    </row>
    <row r="4" spans="2:50" ht="6.75" customHeight="1" x14ac:dyDescent="0.35">
      <c r="E4" s="3"/>
      <c r="V4" s="3"/>
      <c r="AK4" s="51"/>
      <c r="AL4" s="55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</row>
    <row r="5" spans="2:50" ht="15" customHeight="1" x14ac:dyDescent="0.35">
      <c r="B5" s="230" t="s">
        <v>546</v>
      </c>
      <c r="C5" s="231"/>
      <c r="E5" s="249" t="s">
        <v>114</v>
      </c>
      <c r="F5" s="250" t="s">
        <v>8</v>
      </c>
      <c r="G5" s="249" t="s">
        <v>427</v>
      </c>
      <c r="H5" s="249" t="s">
        <v>428</v>
      </c>
      <c r="I5" s="151"/>
      <c r="J5" s="249" t="s">
        <v>429</v>
      </c>
      <c r="K5" s="249" t="s">
        <v>430</v>
      </c>
      <c r="L5" s="249" t="s">
        <v>38</v>
      </c>
      <c r="M5" s="249" t="s">
        <v>39</v>
      </c>
      <c r="N5" s="251" t="s">
        <v>426</v>
      </c>
      <c r="O5" s="242" t="s">
        <v>37</v>
      </c>
      <c r="P5" s="242" t="s">
        <v>11</v>
      </c>
      <c r="Q5" s="240" t="s">
        <v>12</v>
      </c>
      <c r="R5" s="242" t="s">
        <v>13</v>
      </c>
      <c r="S5" s="242" t="s">
        <v>14</v>
      </c>
      <c r="T5" s="244" t="s">
        <v>431</v>
      </c>
      <c r="V5" s="236" t="s">
        <v>40</v>
      </c>
      <c r="W5" s="236" t="s">
        <v>9</v>
      </c>
      <c r="X5" s="236"/>
      <c r="Y5" s="236"/>
      <c r="Z5" s="236"/>
      <c r="AA5" s="236" t="s">
        <v>10</v>
      </c>
      <c r="AB5" s="236"/>
      <c r="AC5" s="236" t="s">
        <v>41</v>
      </c>
      <c r="AD5" s="236"/>
      <c r="AE5" s="236"/>
      <c r="AF5" s="237" t="s">
        <v>42</v>
      </c>
      <c r="AG5" s="237"/>
      <c r="AH5" s="238" t="s">
        <v>125</v>
      </c>
      <c r="AI5" s="238" t="s">
        <v>124</v>
      </c>
      <c r="AK5" s="153" t="s">
        <v>47</v>
      </c>
      <c r="AL5" s="153">
        <v>2014</v>
      </c>
      <c r="AM5" s="153">
        <v>2015</v>
      </c>
      <c r="AN5" s="153">
        <v>2016</v>
      </c>
      <c r="AO5" s="153">
        <v>2017</v>
      </c>
      <c r="AP5" s="153">
        <v>2018</v>
      </c>
      <c r="AQ5" s="153">
        <v>2019</v>
      </c>
      <c r="AR5" s="153">
        <v>2020</v>
      </c>
      <c r="AS5" s="153">
        <v>2021</v>
      </c>
      <c r="AT5" s="153">
        <v>2022</v>
      </c>
      <c r="AU5" s="153">
        <v>2023</v>
      </c>
      <c r="AV5" s="153">
        <v>2024</v>
      </c>
      <c r="AW5" s="153" t="s">
        <v>48</v>
      </c>
      <c r="AX5" s="153" t="s">
        <v>49</v>
      </c>
    </row>
    <row r="6" spans="2:50" ht="30" customHeight="1" x14ac:dyDescent="0.35">
      <c r="B6" s="220"/>
      <c r="C6" s="219"/>
      <c r="E6" s="249"/>
      <c r="F6" s="250"/>
      <c r="G6" s="249"/>
      <c r="H6" s="249"/>
      <c r="I6" s="151" t="s">
        <v>116</v>
      </c>
      <c r="J6" s="249"/>
      <c r="K6" s="249"/>
      <c r="L6" s="249"/>
      <c r="M6" s="249"/>
      <c r="N6" s="252"/>
      <c r="O6" s="243"/>
      <c r="P6" s="243"/>
      <c r="Q6" s="241"/>
      <c r="R6" s="243"/>
      <c r="S6" s="243"/>
      <c r="T6" s="245"/>
      <c r="U6" s="70">
        <f>SUM(U7:U36)</f>
        <v>1</v>
      </c>
      <c r="V6" s="236"/>
      <c r="W6" s="236"/>
      <c r="X6" s="236"/>
      <c r="Y6" s="236"/>
      <c r="Z6" s="236"/>
      <c r="AA6" s="153" t="s">
        <v>43</v>
      </c>
      <c r="AB6" s="153" t="s">
        <v>44</v>
      </c>
      <c r="AC6" s="153" t="s">
        <v>44</v>
      </c>
      <c r="AD6" s="153" t="s">
        <v>43</v>
      </c>
      <c r="AE6" s="153" t="s">
        <v>45</v>
      </c>
      <c r="AF6" s="153" t="s">
        <v>43</v>
      </c>
      <c r="AG6" s="153" t="s">
        <v>44</v>
      </c>
      <c r="AH6" s="239"/>
      <c r="AI6" s="239"/>
      <c r="AK6" s="22" t="s">
        <v>50</v>
      </c>
      <c r="AL6" s="25" t="e">
        <f t="shared" ref="AL6:AV6" si="0">IF($AL$3="Sim",AL12*0.5695,AL12*0.85)*($AW$10/$AW$12)</f>
        <v>#DIV/0!</v>
      </c>
      <c r="AM6" s="25" t="e">
        <f t="shared" si="0"/>
        <v>#DIV/0!</v>
      </c>
      <c r="AN6" s="25" t="e">
        <f t="shared" si="0"/>
        <v>#DIV/0!</v>
      </c>
      <c r="AO6" s="25" t="e">
        <f t="shared" si="0"/>
        <v>#DIV/0!</v>
      </c>
      <c r="AP6" s="25" t="e">
        <f t="shared" si="0"/>
        <v>#DIV/0!</v>
      </c>
      <c r="AQ6" s="25" t="e">
        <f t="shared" si="0"/>
        <v>#DIV/0!</v>
      </c>
      <c r="AR6" s="25" t="e">
        <f t="shared" si="0"/>
        <v>#DIV/0!</v>
      </c>
      <c r="AS6" s="25" t="e">
        <f t="shared" si="0"/>
        <v>#DIV/0!</v>
      </c>
      <c r="AT6" s="25" t="e">
        <f t="shared" si="0"/>
        <v>#DIV/0!</v>
      </c>
      <c r="AU6" s="25" t="e">
        <f t="shared" si="0"/>
        <v>#DIV/0!</v>
      </c>
      <c r="AV6" s="25" t="e">
        <f t="shared" si="0"/>
        <v>#DIV/0!</v>
      </c>
      <c r="AW6" s="25" t="e">
        <f>SUM(AL6:AV6)</f>
        <v>#DIV/0!</v>
      </c>
      <c r="AX6" s="27" t="e">
        <f>AW6/$AW$10</f>
        <v>#DIV/0!</v>
      </c>
    </row>
    <row r="7" spans="2:50" ht="15" customHeight="1" x14ac:dyDescent="0.35">
      <c r="B7" s="221"/>
      <c r="C7" s="222"/>
      <c r="E7" s="12">
        <v>1</v>
      </c>
      <c r="F7" s="11">
        <v>1</v>
      </c>
      <c r="G7" s="155"/>
      <c r="H7" s="157"/>
      <c r="I7" s="158"/>
      <c r="J7" s="159"/>
      <c r="K7" s="159"/>
      <c r="L7" s="160">
        <f t="shared" ref="L7:L13" si="1">K7-J7</f>
        <v>0</v>
      </c>
      <c r="M7" s="161" t="str">
        <f>IF(L7=0,"NÃO APLICÁVEL","FUNDAMENTAR ALTERAÇÕES*")</f>
        <v>NÃO APLICÁVEL</v>
      </c>
      <c r="N7" s="162"/>
      <c r="O7" s="26"/>
      <c r="P7" s="4"/>
      <c r="Q7" s="26"/>
      <c r="R7" s="4"/>
      <c r="S7" s="8"/>
      <c r="T7" s="9" t="s">
        <v>467</v>
      </c>
      <c r="U7" s="70">
        <f>IF(T7="Lisboa",1,IF(T7="Algarve",1,0))</f>
        <v>1</v>
      </c>
      <c r="V7" s="63">
        <v>101</v>
      </c>
      <c r="W7" s="223" t="s">
        <v>17</v>
      </c>
      <c r="X7" s="223"/>
      <c r="Y7" s="223"/>
      <c r="Z7" s="223"/>
      <c r="AA7" s="28">
        <f>SUMIF($N$7:$N$37,W7,$K$7:$K$37)</f>
        <v>0</v>
      </c>
      <c r="AB7" s="29" t="e">
        <f t="shared" ref="AB7:AB19" si="2">AA7/$AA$20</f>
        <v>#DIV/0!</v>
      </c>
      <c r="AC7" s="15"/>
      <c r="AD7" s="15"/>
      <c r="AE7" s="15"/>
      <c r="AF7" s="28">
        <f>AA7</f>
        <v>0</v>
      </c>
      <c r="AG7" s="29" t="e">
        <f>AF7/$AF$20</f>
        <v>#DIV/0!</v>
      </c>
      <c r="AH7" s="60"/>
      <c r="AI7" s="28">
        <f>AA7-AF7</f>
        <v>0</v>
      </c>
      <c r="AJ7" s="56"/>
      <c r="AK7" s="22" t="s">
        <v>51</v>
      </c>
      <c r="AL7" s="25" t="e">
        <f>AL8+AL9</f>
        <v>#DIV/0!</v>
      </c>
      <c r="AM7" s="25" t="e">
        <f t="shared" ref="AM7:AW7" si="3">AM8+AM9</f>
        <v>#DIV/0!</v>
      </c>
      <c r="AN7" s="25" t="e">
        <f t="shared" si="3"/>
        <v>#DIV/0!</v>
      </c>
      <c r="AO7" s="25" t="e">
        <f t="shared" si="3"/>
        <v>#DIV/0!</v>
      </c>
      <c r="AP7" s="25" t="e">
        <f t="shared" si="3"/>
        <v>#DIV/0!</v>
      </c>
      <c r="AQ7" s="25" t="e">
        <f t="shared" si="3"/>
        <v>#DIV/0!</v>
      </c>
      <c r="AR7" s="25" t="e">
        <f t="shared" si="3"/>
        <v>#DIV/0!</v>
      </c>
      <c r="AS7" s="25" t="e">
        <f t="shared" si="3"/>
        <v>#DIV/0!</v>
      </c>
      <c r="AT7" s="25" t="e">
        <f t="shared" si="3"/>
        <v>#DIV/0!</v>
      </c>
      <c r="AU7" s="25" t="e">
        <f t="shared" si="3"/>
        <v>#DIV/0!</v>
      </c>
      <c r="AV7" s="25" t="e">
        <f t="shared" si="3"/>
        <v>#DIV/0!</v>
      </c>
      <c r="AW7" s="25" t="e">
        <f t="shared" si="3"/>
        <v>#DIV/0!</v>
      </c>
      <c r="AX7" s="27" t="e">
        <f>AW7/$AW$10</f>
        <v>#DIV/0!</v>
      </c>
    </row>
    <row r="8" spans="2:50" ht="15" customHeight="1" x14ac:dyDescent="0.35">
      <c r="B8" s="230" t="s">
        <v>547</v>
      </c>
      <c r="C8" s="231"/>
      <c r="E8" s="12">
        <v>2</v>
      </c>
      <c r="F8" s="11">
        <v>2</v>
      </c>
      <c r="G8" s="155"/>
      <c r="H8" s="157"/>
      <c r="I8" s="158"/>
      <c r="J8" s="159"/>
      <c r="K8" s="159"/>
      <c r="L8" s="160">
        <f t="shared" si="1"/>
        <v>0</v>
      </c>
      <c r="M8" s="161" t="str">
        <f t="shared" ref="M8:M13" si="4">IF(L8=0,"NÃO APLICÁVEL","FUNDAMENTAR ALTERAÇÕES*")</f>
        <v>NÃO APLICÁVEL</v>
      </c>
      <c r="N8" s="163"/>
      <c r="O8" s="26"/>
      <c r="P8" s="10"/>
      <c r="Q8" s="7"/>
      <c r="R8" s="10"/>
      <c r="S8" s="8"/>
      <c r="T8" s="9"/>
      <c r="U8" s="70">
        <f t="shared" ref="U8:U36" si="5">IF(T8="Lisboa",1,IF(T8="Algarve",1,0))</f>
        <v>0</v>
      </c>
      <c r="V8" s="63">
        <v>102</v>
      </c>
      <c r="W8" s="223" t="s">
        <v>15</v>
      </c>
      <c r="X8" s="223"/>
      <c r="Y8" s="223"/>
      <c r="Z8" s="223"/>
      <c r="AA8" s="28">
        <f t="shared" ref="AA8:AA16" si="6">SUMIF($N$7:$N$37,W8,$K$7:$K$37)</f>
        <v>0</v>
      </c>
      <c r="AB8" s="29" t="e">
        <f t="shared" si="2"/>
        <v>#DIV/0!</v>
      </c>
      <c r="AC8" s="168"/>
      <c r="AD8" s="16"/>
      <c r="AE8" s="165"/>
      <c r="AF8" s="28">
        <f t="shared" ref="AF8:AF9" si="7">AA8</f>
        <v>0</v>
      </c>
      <c r="AG8" s="29" t="e">
        <f t="shared" ref="AG8:AG19" si="8">AF8/$AF$20</f>
        <v>#DIV/0!</v>
      </c>
      <c r="AH8" s="60"/>
      <c r="AI8" s="28">
        <f t="shared" ref="AI8:AI19" si="9">AA8-AF8</f>
        <v>0</v>
      </c>
      <c r="AJ8" s="56"/>
      <c r="AK8" s="30" t="s">
        <v>52</v>
      </c>
      <c r="AL8" s="21" t="e">
        <f t="shared" ref="AL8:AV8" si="10">IF($AL$3="Sim",AL12*0.33,0)*($AW$10/$AW$12)</f>
        <v>#DIV/0!</v>
      </c>
      <c r="AM8" s="21" t="e">
        <f t="shared" si="10"/>
        <v>#DIV/0!</v>
      </c>
      <c r="AN8" s="21" t="e">
        <f t="shared" si="10"/>
        <v>#DIV/0!</v>
      </c>
      <c r="AO8" s="21" t="e">
        <f t="shared" si="10"/>
        <v>#DIV/0!</v>
      </c>
      <c r="AP8" s="21" t="e">
        <f t="shared" si="10"/>
        <v>#DIV/0!</v>
      </c>
      <c r="AQ8" s="21" t="e">
        <f t="shared" si="10"/>
        <v>#DIV/0!</v>
      </c>
      <c r="AR8" s="21" t="e">
        <f t="shared" si="10"/>
        <v>#DIV/0!</v>
      </c>
      <c r="AS8" s="21" t="e">
        <f t="shared" si="10"/>
        <v>#DIV/0!</v>
      </c>
      <c r="AT8" s="21" t="e">
        <f t="shared" si="10"/>
        <v>#DIV/0!</v>
      </c>
      <c r="AU8" s="21" t="e">
        <f t="shared" si="10"/>
        <v>#DIV/0!</v>
      </c>
      <c r="AV8" s="21" t="e">
        <f t="shared" si="10"/>
        <v>#DIV/0!</v>
      </c>
      <c r="AW8" s="25" t="e">
        <f t="shared" ref="AW8:AW12" si="11">SUM(AL8:AV8)</f>
        <v>#DIV/0!</v>
      </c>
      <c r="AX8" s="27" t="e">
        <f>AW8/$AW$10</f>
        <v>#DIV/0!</v>
      </c>
    </row>
    <row r="9" spans="2:50" ht="15" customHeight="1" x14ac:dyDescent="0.35">
      <c r="B9" s="220"/>
      <c r="C9" s="219"/>
      <c r="E9" s="12">
        <v>3</v>
      </c>
      <c r="F9" s="11">
        <v>3</v>
      </c>
      <c r="G9" s="155"/>
      <c r="H9" s="157"/>
      <c r="I9" s="158"/>
      <c r="J9" s="159"/>
      <c r="K9" s="159"/>
      <c r="L9" s="160">
        <f t="shared" si="1"/>
        <v>0</v>
      </c>
      <c r="M9" s="161" t="str">
        <f t="shared" si="4"/>
        <v>NÃO APLICÁVEL</v>
      </c>
      <c r="N9" s="163"/>
      <c r="O9" s="26"/>
      <c r="P9" s="10"/>
      <c r="Q9" s="7"/>
      <c r="R9" s="10"/>
      <c r="S9" s="8"/>
      <c r="T9" s="9"/>
      <c r="U9" s="70">
        <f t="shared" si="5"/>
        <v>0</v>
      </c>
      <c r="V9" s="63">
        <v>103</v>
      </c>
      <c r="W9" s="223" t="s">
        <v>16</v>
      </c>
      <c r="X9" s="223"/>
      <c r="Y9" s="223"/>
      <c r="Z9" s="223"/>
      <c r="AA9" s="28">
        <f t="shared" si="6"/>
        <v>0</v>
      </c>
      <c r="AB9" s="29" t="e">
        <f t="shared" si="2"/>
        <v>#DIV/0!</v>
      </c>
      <c r="AC9" s="168"/>
      <c r="AD9" s="16"/>
      <c r="AE9" s="165"/>
      <c r="AF9" s="28">
        <f t="shared" si="7"/>
        <v>0</v>
      </c>
      <c r="AG9" s="29" t="e">
        <f t="shared" si="8"/>
        <v>#DIV/0!</v>
      </c>
      <c r="AH9" s="60"/>
      <c r="AI9" s="28">
        <f t="shared" si="9"/>
        <v>0</v>
      </c>
      <c r="AJ9" s="56"/>
      <c r="AK9" s="23" t="s">
        <v>122</v>
      </c>
      <c r="AL9" s="21" t="e">
        <f t="shared" ref="AL9:AV9" si="12">IF($AL$3="Sim",AL12*0.1005,AL12*0.15)*($AW$10/$AW$12)</f>
        <v>#DIV/0!</v>
      </c>
      <c r="AM9" s="21" t="e">
        <f t="shared" si="12"/>
        <v>#DIV/0!</v>
      </c>
      <c r="AN9" s="21" t="e">
        <f t="shared" si="12"/>
        <v>#DIV/0!</v>
      </c>
      <c r="AO9" s="21" t="e">
        <f t="shared" si="12"/>
        <v>#DIV/0!</v>
      </c>
      <c r="AP9" s="21" t="e">
        <f t="shared" si="12"/>
        <v>#DIV/0!</v>
      </c>
      <c r="AQ9" s="21" t="e">
        <f t="shared" si="12"/>
        <v>#DIV/0!</v>
      </c>
      <c r="AR9" s="21" t="e">
        <f t="shared" si="12"/>
        <v>#DIV/0!</v>
      </c>
      <c r="AS9" s="21" t="e">
        <f t="shared" si="12"/>
        <v>#DIV/0!</v>
      </c>
      <c r="AT9" s="21" t="e">
        <f t="shared" si="12"/>
        <v>#DIV/0!</v>
      </c>
      <c r="AU9" s="21" t="e">
        <f t="shared" si="12"/>
        <v>#DIV/0!</v>
      </c>
      <c r="AV9" s="21" t="e">
        <f t="shared" si="12"/>
        <v>#DIV/0!</v>
      </c>
      <c r="AW9" s="25" t="e">
        <f t="shared" si="11"/>
        <v>#DIV/0!</v>
      </c>
      <c r="AX9" s="27" t="e">
        <f>AW9/$AW$10</f>
        <v>#DIV/0!</v>
      </c>
    </row>
    <row r="10" spans="2:50" ht="15" customHeight="1" x14ac:dyDescent="0.35">
      <c r="B10" s="221"/>
      <c r="C10" s="222"/>
      <c r="E10" s="12">
        <v>4</v>
      </c>
      <c r="F10" s="11">
        <v>4</v>
      </c>
      <c r="G10" s="155"/>
      <c r="H10" s="157"/>
      <c r="I10" s="158"/>
      <c r="J10" s="159"/>
      <c r="K10" s="159"/>
      <c r="L10" s="160">
        <f t="shared" si="1"/>
        <v>0</v>
      </c>
      <c r="M10" s="161" t="str">
        <f t="shared" si="4"/>
        <v>NÃO APLICÁVEL</v>
      </c>
      <c r="N10" s="163"/>
      <c r="O10" s="26"/>
      <c r="P10" s="10"/>
      <c r="Q10" s="7"/>
      <c r="R10" s="10"/>
      <c r="S10" s="8"/>
      <c r="T10" s="9"/>
      <c r="U10" s="70">
        <f t="shared" si="5"/>
        <v>0</v>
      </c>
      <c r="V10" s="63">
        <v>104</v>
      </c>
      <c r="W10" s="223" t="s">
        <v>22</v>
      </c>
      <c r="X10" s="223"/>
      <c r="Y10" s="223"/>
      <c r="Z10" s="223"/>
      <c r="AA10" s="28">
        <f t="shared" si="6"/>
        <v>0</v>
      </c>
      <c r="AB10" s="29" t="e">
        <f t="shared" si="2"/>
        <v>#DIV/0!</v>
      </c>
      <c r="AC10" s="16">
        <v>0</v>
      </c>
      <c r="AD10" s="16">
        <v>0</v>
      </c>
      <c r="AE10" s="28" t="e">
        <f>IF(AB10=0,0,AC10*(AF20-AF10))</f>
        <v>#DIV/0!</v>
      </c>
      <c r="AF10" s="61">
        <f>IF(AA10=0,0,IF(AA10&gt;AE10,AE10,AA10))</f>
        <v>0</v>
      </c>
      <c r="AG10" s="29" t="e">
        <f t="shared" si="8"/>
        <v>#DIV/0!</v>
      </c>
      <c r="AH10" s="60"/>
      <c r="AI10" s="28">
        <f t="shared" si="9"/>
        <v>0</v>
      </c>
      <c r="AJ10" s="56"/>
      <c r="AK10" s="24" t="s">
        <v>53</v>
      </c>
      <c r="AL10" s="25" t="e">
        <f t="shared" ref="AL10:AV10" si="13">AL7+AL6</f>
        <v>#DIV/0!</v>
      </c>
      <c r="AM10" s="25" t="e">
        <f t="shared" si="13"/>
        <v>#DIV/0!</v>
      </c>
      <c r="AN10" s="25" t="e">
        <f t="shared" si="13"/>
        <v>#DIV/0!</v>
      </c>
      <c r="AO10" s="25" t="e">
        <f t="shared" si="13"/>
        <v>#DIV/0!</v>
      </c>
      <c r="AP10" s="25" t="e">
        <f t="shared" si="13"/>
        <v>#DIV/0!</v>
      </c>
      <c r="AQ10" s="25" t="e">
        <f t="shared" si="13"/>
        <v>#DIV/0!</v>
      </c>
      <c r="AR10" s="25" t="e">
        <f t="shared" si="13"/>
        <v>#DIV/0!</v>
      </c>
      <c r="AS10" s="25" t="e">
        <f t="shared" si="13"/>
        <v>#DIV/0!</v>
      </c>
      <c r="AT10" s="25" t="e">
        <f t="shared" si="13"/>
        <v>#DIV/0!</v>
      </c>
      <c r="AU10" s="25" t="e">
        <f t="shared" si="13"/>
        <v>#DIV/0!</v>
      </c>
      <c r="AV10" s="25" t="e">
        <f t="shared" si="13"/>
        <v>#DIV/0!</v>
      </c>
      <c r="AW10" s="25">
        <f>AF20</f>
        <v>0</v>
      </c>
      <c r="AX10" s="27">
        <v>1</v>
      </c>
    </row>
    <row r="11" spans="2:50" x14ac:dyDescent="0.35">
      <c r="B11" s="232" t="s">
        <v>56</v>
      </c>
      <c r="C11" s="233"/>
      <c r="E11" s="12">
        <v>5</v>
      </c>
      <c r="F11" s="11">
        <v>5</v>
      </c>
      <c r="G11" s="155"/>
      <c r="H11" s="157"/>
      <c r="I11" s="158"/>
      <c r="J11" s="159"/>
      <c r="K11" s="159"/>
      <c r="L11" s="160">
        <f t="shared" si="1"/>
        <v>0</v>
      </c>
      <c r="M11" s="161" t="str">
        <f t="shared" si="4"/>
        <v>NÃO APLICÁVEL</v>
      </c>
      <c r="N11" s="163"/>
      <c r="O11" s="26"/>
      <c r="P11" s="10"/>
      <c r="Q11" s="7"/>
      <c r="R11" s="10"/>
      <c r="S11" s="8"/>
      <c r="T11" s="9"/>
      <c r="U11" s="70">
        <f t="shared" si="5"/>
        <v>0</v>
      </c>
      <c r="V11" s="63">
        <v>105</v>
      </c>
      <c r="W11" s="223" t="s">
        <v>551</v>
      </c>
      <c r="X11" s="223"/>
      <c r="Y11" s="223"/>
      <c r="Z11" s="223"/>
      <c r="AA11" s="28">
        <f t="shared" si="6"/>
        <v>0</v>
      </c>
      <c r="AB11" s="29" t="e">
        <f t="shared" si="2"/>
        <v>#DIV/0!</v>
      </c>
      <c r="AC11" s="16">
        <v>0</v>
      </c>
      <c r="AD11" s="16">
        <v>0</v>
      </c>
      <c r="AE11" s="28" t="e">
        <f>IF(AB11=0,0,AC11*(AF20-AF11))</f>
        <v>#DIV/0!</v>
      </c>
      <c r="AF11" s="61">
        <f>IF(AA11=0,0,IF(AA11&gt;AE11,AE11,AA11))</f>
        <v>0</v>
      </c>
      <c r="AG11" s="29" t="e">
        <f t="shared" si="8"/>
        <v>#DIV/0!</v>
      </c>
      <c r="AH11" s="60"/>
      <c r="AI11" s="28">
        <f t="shared" si="9"/>
        <v>0</v>
      </c>
      <c r="AJ11" s="56"/>
      <c r="AK11" s="24" t="s">
        <v>54</v>
      </c>
      <c r="AL11" s="25">
        <v>0</v>
      </c>
      <c r="AM11" s="25">
        <v>0</v>
      </c>
      <c r="AN11" s="25"/>
      <c r="AO11" s="25"/>
      <c r="AP11" s="25"/>
      <c r="AQ11" s="25"/>
      <c r="AR11" s="25"/>
      <c r="AS11" s="25">
        <v>0</v>
      </c>
      <c r="AT11" s="25">
        <v>0</v>
      </c>
      <c r="AU11" s="25">
        <v>0</v>
      </c>
      <c r="AV11" s="25">
        <v>0</v>
      </c>
      <c r="AW11" s="25">
        <f t="shared" si="11"/>
        <v>0</v>
      </c>
      <c r="AX11" s="27"/>
    </row>
    <row r="12" spans="2:50" x14ac:dyDescent="0.35">
      <c r="B12" s="234"/>
      <c r="C12" s="235"/>
      <c r="E12" s="12">
        <v>6</v>
      </c>
      <c r="F12" s="11">
        <v>6</v>
      </c>
      <c r="G12" s="155"/>
      <c r="H12" s="157"/>
      <c r="I12" s="158"/>
      <c r="J12" s="159"/>
      <c r="K12" s="159"/>
      <c r="L12" s="160">
        <f t="shared" si="1"/>
        <v>0</v>
      </c>
      <c r="M12" s="161" t="str">
        <f t="shared" si="4"/>
        <v>NÃO APLICÁVEL</v>
      </c>
      <c r="N12" s="163"/>
      <c r="O12" s="26"/>
      <c r="P12" s="10"/>
      <c r="Q12" s="7"/>
      <c r="R12" s="10"/>
      <c r="S12" s="8"/>
      <c r="T12" s="9"/>
      <c r="U12" s="70">
        <f t="shared" si="5"/>
        <v>0</v>
      </c>
      <c r="V12" s="63">
        <v>106</v>
      </c>
      <c r="W12" s="223" t="s">
        <v>25</v>
      </c>
      <c r="X12" s="223"/>
      <c r="Y12" s="223"/>
      <c r="Z12" s="223"/>
      <c r="AA12" s="28">
        <f t="shared" si="6"/>
        <v>0</v>
      </c>
      <c r="AB12" s="29" t="e">
        <f t="shared" si="2"/>
        <v>#DIV/0!</v>
      </c>
      <c r="AC12" s="16"/>
      <c r="AD12" s="16"/>
      <c r="AE12" s="16"/>
      <c r="AF12" s="28">
        <f>AA12</f>
        <v>0</v>
      </c>
      <c r="AG12" s="29" t="e">
        <f t="shared" si="8"/>
        <v>#DIV/0!</v>
      </c>
      <c r="AH12" s="60"/>
      <c r="AI12" s="28">
        <f t="shared" si="9"/>
        <v>0</v>
      </c>
      <c r="AJ12" s="56"/>
      <c r="AK12" s="24" t="s">
        <v>55</v>
      </c>
      <c r="AL12" s="25">
        <f t="shared" ref="AL12:AV12" si="14">SUMIF($I$7:$I$37,AL5,$K$7:$K$37)</f>
        <v>0</v>
      </c>
      <c r="AM12" s="25">
        <f t="shared" si="14"/>
        <v>0</v>
      </c>
      <c r="AN12" s="25">
        <f t="shared" si="14"/>
        <v>0</v>
      </c>
      <c r="AO12" s="25">
        <f t="shared" si="14"/>
        <v>0</v>
      </c>
      <c r="AP12" s="25">
        <f t="shared" si="14"/>
        <v>0</v>
      </c>
      <c r="AQ12" s="25">
        <f t="shared" si="14"/>
        <v>0</v>
      </c>
      <c r="AR12" s="25">
        <f t="shared" si="14"/>
        <v>0</v>
      </c>
      <c r="AS12" s="25">
        <f t="shared" si="14"/>
        <v>0</v>
      </c>
      <c r="AT12" s="25">
        <f t="shared" si="14"/>
        <v>0</v>
      </c>
      <c r="AU12" s="25">
        <f t="shared" si="14"/>
        <v>0</v>
      </c>
      <c r="AV12" s="25">
        <f t="shared" si="14"/>
        <v>0</v>
      </c>
      <c r="AW12" s="25">
        <f t="shared" si="11"/>
        <v>0</v>
      </c>
      <c r="AX12" s="27"/>
    </row>
    <row r="13" spans="2:50" ht="15" customHeight="1" x14ac:dyDescent="0.35">
      <c r="B13" s="72" t="s">
        <v>29</v>
      </c>
      <c r="C13" s="73">
        <f>AA14-AF14</f>
        <v>0</v>
      </c>
      <c r="E13" s="12">
        <v>7</v>
      </c>
      <c r="F13" s="11">
        <v>7</v>
      </c>
      <c r="G13" s="155"/>
      <c r="H13" s="157"/>
      <c r="I13" s="158"/>
      <c r="J13" s="159"/>
      <c r="K13" s="159"/>
      <c r="L13" s="160">
        <f t="shared" si="1"/>
        <v>0</v>
      </c>
      <c r="M13" s="161" t="str">
        <f t="shared" si="4"/>
        <v>NÃO APLICÁVEL</v>
      </c>
      <c r="N13" s="163"/>
      <c r="O13" s="26"/>
      <c r="P13" s="10"/>
      <c r="Q13" s="7"/>
      <c r="R13" s="10"/>
      <c r="S13" s="8"/>
      <c r="T13" s="9"/>
      <c r="U13" s="70">
        <f t="shared" si="5"/>
        <v>0</v>
      </c>
      <c r="V13" s="63">
        <v>107</v>
      </c>
      <c r="W13" s="223" t="s">
        <v>27</v>
      </c>
      <c r="X13" s="223"/>
      <c r="Y13" s="223"/>
      <c r="Z13" s="223"/>
      <c r="AA13" s="28">
        <f t="shared" si="6"/>
        <v>0</v>
      </c>
      <c r="AB13" s="29" t="e">
        <f t="shared" si="2"/>
        <v>#DIV/0!</v>
      </c>
      <c r="AC13" s="16"/>
      <c r="AD13" s="16"/>
      <c r="AE13" s="16"/>
      <c r="AF13" s="28">
        <f>AA13</f>
        <v>0</v>
      </c>
      <c r="AG13" s="29" t="e">
        <f t="shared" si="8"/>
        <v>#DIV/0!</v>
      </c>
      <c r="AH13" s="60"/>
      <c r="AI13" s="28">
        <f t="shared" si="9"/>
        <v>0</v>
      </c>
      <c r="AJ13" s="56"/>
    </row>
    <row r="14" spans="2:50" x14ac:dyDescent="0.35">
      <c r="B14" s="72"/>
      <c r="C14" s="73"/>
      <c r="E14" s="12">
        <v>8</v>
      </c>
      <c r="F14" s="11">
        <v>8</v>
      </c>
      <c r="G14" s="5"/>
      <c r="H14" s="48"/>
      <c r="I14" s="57"/>
      <c r="J14" s="6"/>
      <c r="K14" s="6"/>
      <c r="L14" s="68">
        <f t="shared" ref="L14:L36" si="15">K14-J14</f>
        <v>0</v>
      </c>
      <c r="M14" s="52" t="str">
        <f t="shared" ref="M14:M36" si="16">IF(L14=0,"NÃO APLICÁVEL","FUNDAMENTAR ALTERAÇÕES*")</f>
        <v>NÃO APLICÁVEL</v>
      </c>
      <c r="N14" s="26"/>
      <c r="O14" s="26"/>
      <c r="P14" s="10"/>
      <c r="Q14" s="7"/>
      <c r="R14" s="10"/>
      <c r="S14" s="8"/>
      <c r="T14" s="9"/>
      <c r="U14" s="70">
        <f t="shared" si="5"/>
        <v>0</v>
      </c>
      <c r="V14" s="63">
        <v>108</v>
      </c>
      <c r="W14" s="223" t="s">
        <v>29</v>
      </c>
      <c r="X14" s="223"/>
      <c r="Y14" s="223"/>
      <c r="Z14" s="223"/>
      <c r="AA14" s="28">
        <f t="shared" si="6"/>
        <v>0</v>
      </c>
      <c r="AB14" s="29" t="e">
        <f t="shared" si="2"/>
        <v>#DIV/0!</v>
      </c>
      <c r="AC14" s="18">
        <v>0.15</v>
      </c>
      <c r="AD14" s="28"/>
      <c r="AE14" s="28" t="e">
        <f>IF(AB14=0,0,AC14*AF20)</f>
        <v>#DIV/0!</v>
      </c>
      <c r="AF14" s="61">
        <f>IF(AA14=0,0,IF(AA14&gt;AE14,AE14,AA14))</f>
        <v>0</v>
      </c>
      <c r="AG14" s="29" t="e">
        <f t="shared" si="8"/>
        <v>#DIV/0!</v>
      </c>
      <c r="AH14" s="60" t="e">
        <f>AF14/(AF20-AF14)</f>
        <v>#DIV/0!</v>
      </c>
      <c r="AI14" s="28">
        <f t="shared" si="9"/>
        <v>0</v>
      </c>
      <c r="AJ14" s="56"/>
    </row>
    <row r="15" spans="2:50" x14ac:dyDescent="0.35">
      <c r="B15" s="72" t="s">
        <v>57</v>
      </c>
      <c r="C15" s="74">
        <f>AA15-AF15</f>
        <v>0</v>
      </c>
      <c r="E15" s="12">
        <v>9</v>
      </c>
      <c r="F15" s="11">
        <v>9</v>
      </c>
      <c r="G15" s="5"/>
      <c r="H15" s="48"/>
      <c r="I15" s="57">
        <f t="shared" ref="I15:I36" si="17">YEAR(H15)</f>
        <v>1900</v>
      </c>
      <c r="J15" s="6"/>
      <c r="K15" s="6"/>
      <c r="L15" s="68">
        <f t="shared" si="15"/>
        <v>0</v>
      </c>
      <c r="M15" s="52" t="str">
        <f t="shared" si="16"/>
        <v>NÃO APLICÁVEL</v>
      </c>
      <c r="N15" s="26"/>
      <c r="O15" s="26"/>
      <c r="P15" s="10"/>
      <c r="Q15" s="7"/>
      <c r="R15" s="10"/>
      <c r="S15" s="8"/>
      <c r="T15" s="9"/>
      <c r="U15" s="70">
        <f t="shared" si="5"/>
        <v>0</v>
      </c>
      <c r="V15" s="63">
        <v>109</v>
      </c>
      <c r="W15" s="223" t="s">
        <v>31</v>
      </c>
      <c r="X15" s="223"/>
      <c r="Y15" s="223"/>
      <c r="Z15" s="223"/>
      <c r="AA15" s="28">
        <f t="shared" si="6"/>
        <v>0</v>
      </c>
      <c r="AB15" s="29" t="e">
        <f t="shared" si="2"/>
        <v>#DIV/0!</v>
      </c>
      <c r="AC15" s="18">
        <v>0.3</v>
      </c>
      <c r="AD15" s="28"/>
      <c r="AE15" s="28" t="e">
        <f>IF(AB15=0,0,AC15*AF20)</f>
        <v>#DIV/0!</v>
      </c>
      <c r="AF15" s="61">
        <f>IF(AA15=0,0,IF(AA15&gt;AE15,AE15,AA15))</f>
        <v>0</v>
      </c>
      <c r="AG15" s="29" t="e">
        <f t="shared" si="8"/>
        <v>#DIV/0!</v>
      </c>
      <c r="AH15" s="60" t="e">
        <f>AF15/(AF20-AF15)</f>
        <v>#DIV/0!</v>
      </c>
      <c r="AI15" s="28">
        <f t="shared" si="9"/>
        <v>0</v>
      </c>
      <c r="AJ15" s="56"/>
    </row>
    <row r="16" spans="2:50" ht="15" customHeight="1" x14ac:dyDescent="0.35">
      <c r="B16" s="72"/>
      <c r="C16" s="73"/>
      <c r="D16" s="33"/>
      <c r="E16" s="12">
        <v>10</v>
      </c>
      <c r="F16" s="11">
        <v>10</v>
      </c>
      <c r="G16" s="5"/>
      <c r="H16" s="48"/>
      <c r="I16" s="57">
        <f t="shared" si="17"/>
        <v>1900</v>
      </c>
      <c r="J16" s="6"/>
      <c r="K16" s="6"/>
      <c r="L16" s="68">
        <f t="shared" si="15"/>
        <v>0</v>
      </c>
      <c r="M16" s="52" t="str">
        <f t="shared" si="16"/>
        <v>NÃO APLICÁVEL</v>
      </c>
      <c r="N16" s="26"/>
      <c r="O16" s="26"/>
      <c r="P16" s="10"/>
      <c r="Q16" s="7"/>
      <c r="R16" s="10"/>
      <c r="S16" s="8"/>
      <c r="T16" s="9"/>
      <c r="U16" s="70">
        <f t="shared" si="5"/>
        <v>0</v>
      </c>
      <c r="V16" s="63">
        <v>110</v>
      </c>
      <c r="W16" s="224" t="s">
        <v>115</v>
      </c>
      <c r="X16" s="225"/>
      <c r="Y16" s="225"/>
      <c r="Z16" s="226"/>
      <c r="AA16" s="28">
        <f t="shared" si="6"/>
        <v>0</v>
      </c>
      <c r="AB16" s="29" t="e">
        <f t="shared" si="2"/>
        <v>#DIV/0!</v>
      </c>
      <c r="AC16" s="18">
        <v>0</v>
      </c>
      <c r="AD16" s="28"/>
      <c r="AE16" s="28" t="e">
        <f>IF(AB16=0,0,AC16*(AF20-AF16))</f>
        <v>#DIV/0!</v>
      </c>
      <c r="AF16" s="61">
        <f>IF(AA16=0,0,IF(AA16&gt;AE16,AE16,AA16))</f>
        <v>0</v>
      </c>
      <c r="AG16" s="29" t="e">
        <f t="shared" si="8"/>
        <v>#DIV/0!</v>
      </c>
      <c r="AH16" s="60" t="e">
        <f>AF16/(AF20-AF16)</f>
        <v>#DIV/0!</v>
      </c>
      <c r="AI16" s="28">
        <f t="shared" si="9"/>
        <v>0</v>
      </c>
      <c r="AJ16" s="56"/>
    </row>
    <row r="17" spans="2:36" x14ac:dyDescent="0.35">
      <c r="B17" s="72" t="s">
        <v>115</v>
      </c>
      <c r="C17" s="73">
        <f>AA16-AF16</f>
        <v>0</v>
      </c>
      <c r="D17" s="33"/>
      <c r="E17" s="12">
        <v>11</v>
      </c>
      <c r="F17" s="11">
        <v>11</v>
      </c>
      <c r="G17" s="5"/>
      <c r="H17" s="48"/>
      <c r="I17" s="57">
        <f t="shared" si="17"/>
        <v>1900</v>
      </c>
      <c r="J17" s="6"/>
      <c r="K17" s="6"/>
      <c r="L17" s="68">
        <f t="shared" si="15"/>
        <v>0</v>
      </c>
      <c r="M17" s="52" t="str">
        <f t="shared" si="16"/>
        <v>NÃO APLICÁVEL</v>
      </c>
      <c r="N17" s="26"/>
      <c r="O17" s="26"/>
      <c r="P17" s="10"/>
      <c r="Q17" s="7"/>
      <c r="R17" s="10"/>
      <c r="S17" s="8"/>
      <c r="T17" s="9"/>
      <c r="U17" s="70">
        <f t="shared" si="5"/>
        <v>0</v>
      </c>
      <c r="V17" s="63">
        <v>111</v>
      </c>
      <c r="W17" s="223" t="s">
        <v>33</v>
      </c>
      <c r="X17" s="223"/>
      <c r="Y17" s="223"/>
      <c r="Z17" s="223"/>
      <c r="AA17" s="28">
        <f>SUMIF($N$7:$N$37,W17,$K$7:$K$37)</f>
        <v>0</v>
      </c>
      <c r="AB17" s="29" t="e">
        <f t="shared" si="2"/>
        <v>#DIV/0!</v>
      </c>
      <c r="AC17" s="154"/>
      <c r="AD17" s="16"/>
      <c r="AE17" s="28"/>
      <c r="AF17" s="28"/>
      <c r="AG17" s="29" t="e">
        <f t="shared" si="8"/>
        <v>#DIV/0!</v>
      </c>
      <c r="AH17" s="60"/>
      <c r="AI17" s="28">
        <f t="shared" si="9"/>
        <v>0</v>
      </c>
      <c r="AJ17" s="56"/>
    </row>
    <row r="18" spans="2:36" x14ac:dyDescent="0.35">
      <c r="B18" s="75"/>
      <c r="C18" s="76"/>
      <c r="D18" s="33"/>
      <c r="E18" s="12">
        <v>12</v>
      </c>
      <c r="F18" s="11">
        <v>12</v>
      </c>
      <c r="G18" s="5"/>
      <c r="H18" s="48"/>
      <c r="I18" s="57">
        <f t="shared" si="17"/>
        <v>1900</v>
      </c>
      <c r="J18" s="6"/>
      <c r="K18" s="6"/>
      <c r="L18" s="68">
        <f t="shared" si="15"/>
        <v>0</v>
      </c>
      <c r="M18" s="52" t="str">
        <f t="shared" si="16"/>
        <v>NÃO APLICÁVEL</v>
      </c>
      <c r="N18" s="26"/>
      <c r="O18" s="26"/>
      <c r="P18" s="10"/>
      <c r="Q18" s="7"/>
      <c r="R18" s="10"/>
      <c r="S18" s="8"/>
      <c r="T18" s="9"/>
      <c r="U18" s="70">
        <f t="shared" si="5"/>
        <v>0</v>
      </c>
      <c r="V18" s="63">
        <v>112</v>
      </c>
      <c r="W18" s="152" t="s">
        <v>34</v>
      </c>
      <c r="X18" s="152"/>
      <c r="Y18" s="152"/>
      <c r="Z18" s="152"/>
      <c r="AA18" s="28">
        <f>SUMIF($N$7:$N$37,W18,$K$7:$K$37)</f>
        <v>0</v>
      </c>
      <c r="AB18" s="29" t="e">
        <f t="shared" si="2"/>
        <v>#DIV/0!</v>
      </c>
      <c r="AC18" s="16"/>
      <c r="AD18" s="16"/>
      <c r="AE18" s="16"/>
      <c r="AF18" s="28"/>
      <c r="AG18" s="29" t="e">
        <f t="shared" si="8"/>
        <v>#DIV/0!</v>
      </c>
      <c r="AH18" s="60"/>
      <c r="AI18" s="28">
        <f t="shared" si="9"/>
        <v>0</v>
      </c>
      <c r="AJ18" s="56"/>
    </row>
    <row r="19" spans="2:36" ht="15" customHeight="1" x14ac:dyDescent="0.35">
      <c r="B19" s="230" t="s">
        <v>548</v>
      </c>
      <c r="C19" s="231"/>
      <c r="D19" s="33"/>
      <c r="E19" s="12">
        <v>13</v>
      </c>
      <c r="F19" s="11">
        <v>13</v>
      </c>
      <c r="G19" s="5"/>
      <c r="H19" s="48"/>
      <c r="I19" s="57">
        <f t="shared" si="17"/>
        <v>1900</v>
      </c>
      <c r="J19" s="6"/>
      <c r="K19" s="6"/>
      <c r="L19" s="68">
        <f t="shared" si="15"/>
        <v>0</v>
      </c>
      <c r="M19" s="52" t="str">
        <f t="shared" si="16"/>
        <v>NÃO APLICÁVEL</v>
      </c>
      <c r="N19" s="26"/>
      <c r="O19" s="26"/>
      <c r="P19" s="10"/>
      <c r="Q19" s="7"/>
      <c r="R19" s="10"/>
      <c r="S19" s="8"/>
      <c r="T19" s="9"/>
      <c r="U19" s="70">
        <f t="shared" si="5"/>
        <v>0</v>
      </c>
      <c r="V19" s="63">
        <v>199</v>
      </c>
      <c r="W19" s="224" t="s">
        <v>36</v>
      </c>
      <c r="X19" s="225"/>
      <c r="Y19" s="225"/>
      <c r="Z19" s="226"/>
      <c r="AA19" s="28">
        <f>SUMIF($N$7:$N$37,W19,$K$7:$K$37)</f>
        <v>0</v>
      </c>
      <c r="AB19" s="29" t="e">
        <f t="shared" si="2"/>
        <v>#DIV/0!</v>
      </c>
      <c r="AC19" s="17"/>
      <c r="AD19" s="17"/>
      <c r="AE19" s="17"/>
      <c r="AF19" s="28">
        <v>0</v>
      </c>
      <c r="AG19" s="29" t="e">
        <f t="shared" si="8"/>
        <v>#DIV/0!</v>
      </c>
      <c r="AH19" s="60"/>
      <c r="AI19" s="28">
        <f t="shared" si="9"/>
        <v>0</v>
      </c>
      <c r="AJ19" s="56"/>
    </row>
    <row r="20" spans="2:36" x14ac:dyDescent="0.35">
      <c r="B20" s="220"/>
      <c r="C20" s="219"/>
      <c r="D20" s="33"/>
      <c r="E20" s="12">
        <v>14</v>
      </c>
      <c r="F20" s="11">
        <v>14</v>
      </c>
      <c r="G20" s="5"/>
      <c r="H20" s="48"/>
      <c r="I20" s="57">
        <f t="shared" si="17"/>
        <v>1900</v>
      </c>
      <c r="J20" s="6"/>
      <c r="K20" s="6"/>
      <c r="L20" s="68">
        <f t="shared" si="15"/>
        <v>0</v>
      </c>
      <c r="M20" s="52" t="str">
        <f t="shared" si="16"/>
        <v>NÃO APLICÁVEL</v>
      </c>
      <c r="N20" s="26"/>
      <c r="O20" s="26"/>
      <c r="P20" s="10"/>
      <c r="Q20" s="7"/>
      <c r="R20" s="10"/>
      <c r="S20" s="8"/>
      <c r="T20" s="9"/>
      <c r="U20" s="70">
        <f t="shared" si="5"/>
        <v>0</v>
      </c>
      <c r="V20" s="227" t="s">
        <v>46</v>
      </c>
      <c r="W20" s="228"/>
      <c r="X20" s="228"/>
      <c r="Y20" s="228"/>
      <c r="Z20" s="229"/>
      <c r="AA20" s="19">
        <f>SUM(AA7:AA19)</f>
        <v>0</v>
      </c>
      <c r="AB20" s="20">
        <v>0.99999999999999978</v>
      </c>
      <c r="AC20" s="20"/>
      <c r="AD20" s="20"/>
      <c r="AE20" s="20"/>
      <c r="AF20" s="19">
        <f>SUM(AF7:AF19)</f>
        <v>0</v>
      </c>
      <c r="AG20" s="20">
        <v>0.99999999999999989</v>
      </c>
      <c r="AH20" s="19"/>
      <c r="AI20" s="19">
        <f>SUM(AI7:AI19)</f>
        <v>0</v>
      </c>
    </row>
    <row r="21" spans="2:36" ht="15" thickBot="1" x14ac:dyDescent="0.4">
      <c r="B21" s="221"/>
      <c r="C21" s="222"/>
      <c r="E21" s="12">
        <v>15</v>
      </c>
      <c r="F21" s="11">
        <v>15</v>
      </c>
      <c r="G21" s="5"/>
      <c r="H21" s="48"/>
      <c r="I21" s="57">
        <f t="shared" si="17"/>
        <v>1900</v>
      </c>
      <c r="J21" s="6"/>
      <c r="K21" s="6"/>
      <c r="L21" s="68">
        <f t="shared" si="15"/>
        <v>0</v>
      </c>
      <c r="M21" s="52" t="str">
        <f t="shared" si="16"/>
        <v>NÃO APLICÁVEL</v>
      </c>
      <c r="N21" s="26"/>
      <c r="O21" s="26"/>
      <c r="P21" s="10"/>
      <c r="Q21" s="7"/>
      <c r="R21" s="10"/>
      <c r="S21" s="8"/>
      <c r="T21" s="9"/>
      <c r="U21" s="70">
        <f t="shared" si="5"/>
        <v>0</v>
      </c>
    </row>
    <row r="22" spans="2:36" ht="15" customHeight="1" thickTop="1" x14ac:dyDescent="0.35">
      <c r="B22" s="218" t="s">
        <v>473</v>
      </c>
      <c r="C22" s="219"/>
      <c r="E22" s="12">
        <v>16</v>
      </c>
      <c r="F22" s="11">
        <v>16</v>
      </c>
      <c r="G22" s="5"/>
      <c r="H22" s="48"/>
      <c r="I22" s="57">
        <f t="shared" si="17"/>
        <v>1900</v>
      </c>
      <c r="J22" s="6"/>
      <c r="K22" s="6"/>
      <c r="L22" s="68">
        <f t="shared" si="15"/>
        <v>0</v>
      </c>
      <c r="M22" s="52" t="str">
        <f t="shared" si="16"/>
        <v>NÃO APLICÁVEL</v>
      </c>
      <c r="N22" s="26"/>
      <c r="O22" s="26"/>
      <c r="P22" s="10"/>
      <c r="Q22" s="7"/>
      <c r="R22" s="10"/>
      <c r="S22" s="8"/>
      <c r="T22" s="9"/>
      <c r="U22" s="70">
        <f t="shared" si="5"/>
        <v>0</v>
      </c>
      <c r="W22" s="272" t="s">
        <v>481</v>
      </c>
      <c r="X22" s="273"/>
      <c r="Y22" s="273"/>
      <c r="Z22" s="274"/>
      <c r="AA22" s="278" t="s">
        <v>479</v>
      </c>
      <c r="AB22" s="262" t="s">
        <v>549</v>
      </c>
    </row>
    <row r="23" spans="2:36" x14ac:dyDescent="0.35">
      <c r="B23" s="220"/>
      <c r="C23" s="219"/>
      <c r="E23" s="12">
        <v>17</v>
      </c>
      <c r="F23" s="11">
        <v>17</v>
      </c>
      <c r="G23" s="5"/>
      <c r="H23" s="48"/>
      <c r="I23" s="57">
        <f t="shared" si="17"/>
        <v>1900</v>
      </c>
      <c r="J23" s="6"/>
      <c r="K23" s="6"/>
      <c r="L23" s="68">
        <f t="shared" si="15"/>
        <v>0</v>
      </c>
      <c r="M23" s="52" t="str">
        <f t="shared" si="16"/>
        <v>NÃO APLICÁVEL</v>
      </c>
      <c r="N23" s="26"/>
      <c r="O23" s="26"/>
      <c r="P23" s="10"/>
      <c r="Q23" s="7"/>
      <c r="R23" s="10"/>
      <c r="S23" s="8"/>
      <c r="T23" s="9"/>
      <c r="U23" s="70">
        <f t="shared" si="5"/>
        <v>0</v>
      </c>
      <c r="W23" s="275" t="s">
        <v>478</v>
      </c>
      <c r="X23" s="276"/>
      <c r="Y23" s="276"/>
      <c r="Z23" s="277"/>
      <c r="AA23" s="279"/>
      <c r="AB23" s="263"/>
    </row>
    <row r="24" spans="2:36" x14ac:dyDescent="0.35">
      <c r="B24" s="221"/>
      <c r="C24" s="222"/>
      <c r="E24" s="12">
        <v>18</v>
      </c>
      <c r="F24" s="11">
        <v>18</v>
      </c>
      <c r="G24" s="5"/>
      <c r="H24" s="48"/>
      <c r="I24" s="57">
        <f t="shared" si="17"/>
        <v>1900</v>
      </c>
      <c r="J24" s="6"/>
      <c r="K24" s="6"/>
      <c r="L24" s="68">
        <f t="shared" si="15"/>
        <v>0</v>
      </c>
      <c r="M24" s="52" t="str">
        <f t="shared" si="16"/>
        <v>NÃO APLICÁVEL</v>
      </c>
      <c r="N24" s="26"/>
      <c r="O24" s="26"/>
      <c r="P24" s="10"/>
      <c r="Q24" s="7"/>
      <c r="R24" s="10"/>
      <c r="S24" s="8"/>
      <c r="T24" s="9"/>
      <c r="U24" s="70">
        <f t="shared" si="5"/>
        <v>0</v>
      </c>
      <c r="W24" s="267" t="s">
        <v>433</v>
      </c>
      <c r="X24" s="268"/>
      <c r="Y24" s="268"/>
      <c r="Z24" s="269"/>
      <c r="AA24" s="86">
        <f>SUM(AA25:AA29)</f>
        <v>0</v>
      </c>
      <c r="AB24" s="83">
        <f>AA24</f>
        <v>0</v>
      </c>
    </row>
    <row r="25" spans="2:36" x14ac:dyDescent="0.35">
      <c r="E25" s="12">
        <v>19</v>
      </c>
      <c r="F25" s="11">
        <v>19</v>
      </c>
      <c r="G25" s="5"/>
      <c r="H25" s="48"/>
      <c r="I25" s="57">
        <f t="shared" si="17"/>
        <v>1900</v>
      </c>
      <c r="J25" s="6"/>
      <c r="K25" s="6"/>
      <c r="L25" s="68">
        <f t="shared" si="15"/>
        <v>0</v>
      </c>
      <c r="M25" s="52" t="str">
        <f t="shared" si="16"/>
        <v>NÃO APLICÁVEL</v>
      </c>
      <c r="N25" s="26"/>
      <c r="O25" s="26"/>
      <c r="P25" s="10"/>
      <c r="Q25" s="7"/>
      <c r="R25" s="10"/>
      <c r="S25" s="8"/>
      <c r="T25" s="9"/>
      <c r="U25" s="70">
        <f t="shared" si="5"/>
        <v>0</v>
      </c>
      <c r="W25" s="223" t="s">
        <v>434</v>
      </c>
      <c r="X25" s="223"/>
      <c r="Y25" s="223"/>
      <c r="Z25" s="223"/>
      <c r="AA25" s="85">
        <f>SUMIF($O$7:$O$37,W25,$K$7:$K$37)</f>
        <v>0</v>
      </c>
      <c r="AB25" s="80">
        <f>AA25</f>
        <v>0</v>
      </c>
    </row>
    <row r="26" spans="2:36" x14ac:dyDescent="0.35">
      <c r="E26" s="12">
        <v>20</v>
      </c>
      <c r="F26" s="11">
        <v>20</v>
      </c>
      <c r="G26" s="5"/>
      <c r="H26" s="48"/>
      <c r="I26" s="57">
        <f t="shared" si="17"/>
        <v>1900</v>
      </c>
      <c r="J26" s="6"/>
      <c r="K26" s="6"/>
      <c r="L26" s="68">
        <f t="shared" si="15"/>
        <v>0</v>
      </c>
      <c r="M26" s="52" t="str">
        <f t="shared" si="16"/>
        <v>NÃO APLICÁVEL</v>
      </c>
      <c r="N26" s="26"/>
      <c r="O26" s="26"/>
      <c r="P26" s="10"/>
      <c r="Q26" s="7"/>
      <c r="R26" s="10"/>
      <c r="S26" s="8"/>
      <c r="T26" s="9"/>
      <c r="U26" s="70">
        <f t="shared" si="5"/>
        <v>0</v>
      </c>
      <c r="W26" s="223" t="s">
        <v>435</v>
      </c>
      <c r="X26" s="223"/>
      <c r="Y26" s="223"/>
      <c r="Z26" s="223"/>
      <c r="AA26" s="85">
        <f t="shared" ref="AA26:AA29" si="18">SUMIF($O$7:$O$37,W26,$K$7:$K$37)</f>
        <v>0</v>
      </c>
      <c r="AB26" s="80">
        <f t="shared" ref="AB26:AB29" si="19">AA26</f>
        <v>0</v>
      </c>
    </row>
    <row r="27" spans="2:36" x14ac:dyDescent="0.35">
      <c r="E27" s="12">
        <v>21</v>
      </c>
      <c r="F27" s="11">
        <v>21</v>
      </c>
      <c r="G27" s="5"/>
      <c r="H27" s="48"/>
      <c r="I27" s="57">
        <f t="shared" si="17"/>
        <v>1900</v>
      </c>
      <c r="J27" s="6"/>
      <c r="K27" s="6"/>
      <c r="L27" s="68">
        <f t="shared" si="15"/>
        <v>0</v>
      </c>
      <c r="M27" s="52" t="str">
        <f t="shared" si="16"/>
        <v>NÃO APLICÁVEL</v>
      </c>
      <c r="N27" s="26"/>
      <c r="O27" s="26"/>
      <c r="P27" s="10"/>
      <c r="Q27" s="7"/>
      <c r="R27" s="10"/>
      <c r="S27" s="8"/>
      <c r="T27" s="9"/>
      <c r="U27" s="70">
        <f t="shared" si="5"/>
        <v>0</v>
      </c>
      <c r="W27" s="223" t="s">
        <v>436</v>
      </c>
      <c r="X27" s="223"/>
      <c r="Y27" s="223"/>
      <c r="Z27" s="223"/>
      <c r="AA27" s="85">
        <f t="shared" si="18"/>
        <v>0</v>
      </c>
      <c r="AB27" s="80">
        <f t="shared" si="19"/>
        <v>0</v>
      </c>
    </row>
    <row r="28" spans="2:36" x14ac:dyDescent="0.35">
      <c r="E28" s="12">
        <v>22</v>
      </c>
      <c r="F28" s="11">
        <v>22</v>
      </c>
      <c r="G28" s="5"/>
      <c r="H28" s="48"/>
      <c r="I28" s="57">
        <f t="shared" si="17"/>
        <v>1900</v>
      </c>
      <c r="J28" s="6"/>
      <c r="K28" s="6"/>
      <c r="L28" s="68">
        <f t="shared" si="15"/>
        <v>0</v>
      </c>
      <c r="M28" s="52" t="str">
        <f t="shared" si="16"/>
        <v>NÃO APLICÁVEL</v>
      </c>
      <c r="N28" s="26"/>
      <c r="O28" s="26"/>
      <c r="P28" s="10"/>
      <c r="Q28" s="7"/>
      <c r="R28" s="10"/>
      <c r="S28" s="8"/>
      <c r="T28" s="9"/>
      <c r="U28" s="70">
        <f t="shared" si="5"/>
        <v>0</v>
      </c>
      <c r="W28" s="223" t="s">
        <v>437</v>
      </c>
      <c r="X28" s="223"/>
      <c r="Y28" s="223"/>
      <c r="Z28" s="223"/>
      <c r="AA28" s="85">
        <f t="shared" si="18"/>
        <v>0</v>
      </c>
      <c r="AB28" s="80">
        <f t="shared" si="19"/>
        <v>0</v>
      </c>
    </row>
    <row r="29" spans="2:36" x14ac:dyDescent="0.35">
      <c r="E29" s="12">
        <v>23</v>
      </c>
      <c r="F29" s="11">
        <v>23</v>
      </c>
      <c r="G29" s="5"/>
      <c r="H29" s="48"/>
      <c r="I29" s="57">
        <f t="shared" si="17"/>
        <v>1900</v>
      </c>
      <c r="J29" s="6"/>
      <c r="K29" s="6"/>
      <c r="L29" s="68">
        <f t="shared" si="15"/>
        <v>0</v>
      </c>
      <c r="M29" s="52" t="str">
        <f t="shared" si="16"/>
        <v>NÃO APLICÁVEL</v>
      </c>
      <c r="N29" s="26"/>
      <c r="O29" s="26"/>
      <c r="P29" s="10"/>
      <c r="Q29" s="7"/>
      <c r="R29" s="10"/>
      <c r="S29" s="8"/>
      <c r="T29" s="9"/>
      <c r="U29" s="70">
        <f t="shared" si="5"/>
        <v>0</v>
      </c>
      <c r="W29" s="223" t="s">
        <v>438</v>
      </c>
      <c r="X29" s="223"/>
      <c r="Y29" s="223"/>
      <c r="Z29" s="223"/>
      <c r="AA29" s="85">
        <f t="shared" si="18"/>
        <v>0</v>
      </c>
      <c r="AB29" s="80">
        <f t="shared" si="19"/>
        <v>0</v>
      </c>
    </row>
    <row r="30" spans="2:36" x14ac:dyDescent="0.35">
      <c r="E30" s="12">
        <v>24</v>
      </c>
      <c r="F30" s="11">
        <v>24</v>
      </c>
      <c r="G30" s="5"/>
      <c r="H30" s="48"/>
      <c r="I30" s="57">
        <f t="shared" si="17"/>
        <v>1900</v>
      </c>
      <c r="J30" s="6"/>
      <c r="K30" s="6"/>
      <c r="L30" s="68">
        <f t="shared" si="15"/>
        <v>0</v>
      </c>
      <c r="M30" s="52" t="str">
        <f t="shared" si="16"/>
        <v>NÃO APLICÁVEL</v>
      </c>
      <c r="N30" s="26"/>
      <c r="O30" s="26"/>
      <c r="P30" s="10"/>
      <c r="Q30" s="7"/>
      <c r="R30" s="10"/>
      <c r="S30" s="8"/>
      <c r="T30" s="9"/>
      <c r="U30" s="70">
        <f t="shared" si="5"/>
        <v>0</v>
      </c>
      <c r="W30" s="267" t="s">
        <v>439</v>
      </c>
      <c r="X30" s="268"/>
      <c r="Y30" s="268"/>
      <c r="Z30" s="269"/>
      <c r="AA30" s="86">
        <f>AA31+AA34+AA37</f>
        <v>0</v>
      </c>
      <c r="AB30" s="81">
        <f>AB31+AB34+AB37</f>
        <v>0</v>
      </c>
    </row>
    <row r="31" spans="2:36" x14ac:dyDescent="0.35">
      <c r="E31" s="12">
        <v>25</v>
      </c>
      <c r="F31" s="11">
        <v>25</v>
      </c>
      <c r="G31" s="5"/>
      <c r="H31" s="48"/>
      <c r="I31" s="57">
        <f t="shared" si="17"/>
        <v>1900</v>
      </c>
      <c r="J31" s="6"/>
      <c r="K31" s="6"/>
      <c r="L31" s="68">
        <f t="shared" si="15"/>
        <v>0</v>
      </c>
      <c r="M31" s="52" t="str">
        <f t="shared" si="16"/>
        <v>NÃO APLICÁVEL</v>
      </c>
      <c r="N31" s="26"/>
      <c r="O31" s="26"/>
      <c r="P31" s="10"/>
      <c r="Q31" s="7"/>
      <c r="R31" s="10"/>
      <c r="S31" s="8"/>
      <c r="T31" s="9"/>
      <c r="U31" s="70">
        <f t="shared" si="5"/>
        <v>0</v>
      </c>
      <c r="W31" s="267" t="s">
        <v>440</v>
      </c>
      <c r="X31" s="268"/>
      <c r="Y31" s="268"/>
      <c r="Z31" s="269"/>
      <c r="AA31" s="86">
        <f>SUM(AA32:AA33)</f>
        <v>0</v>
      </c>
      <c r="AB31" s="82">
        <f>SUM(AB32:AB33)</f>
        <v>0</v>
      </c>
    </row>
    <row r="32" spans="2:36" x14ac:dyDescent="0.35">
      <c r="E32" s="12">
        <v>26</v>
      </c>
      <c r="F32" s="11">
        <v>26</v>
      </c>
      <c r="G32" s="5"/>
      <c r="H32" s="48"/>
      <c r="I32" s="57">
        <f t="shared" si="17"/>
        <v>1900</v>
      </c>
      <c r="J32" s="6"/>
      <c r="K32" s="6"/>
      <c r="L32" s="68">
        <f t="shared" si="15"/>
        <v>0</v>
      </c>
      <c r="M32" s="52" t="str">
        <f t="shared" si="16"/>
        <v>NÃO APLICÁVEL</v>
      </c>
      <c r="N32" s="26"/>
      <c r="O32" s="26"/>
      <c r="P32" s="10"/>
      <c r="Q32" s="7"/>
      <c r="R32" s="10"/>
      <c r="S32" s="8"/>
      <c r="T32" s="9"/>
      <c r="U32" s="70">
        <f t="shared" si="5"/>
        <v>0</v>
      </c>
      <c r="W32" s="223" t="s">
        <v>441</v>
      </c>
      <c r="X32" s="223"/>
      <c r="Y32" s="223"/>
      <c r="Z32" s="223"/>
      <c r="AA32" s="85">
        <f t="shared" ref="AA32:AA33" si="20">SUMIF($O$7:$O$37,W32,$K$7:$K$37)</f>
        <v>0</v>
      </c>
      <c r="AB32" s="80">
        <v>0</v>
      </c>
    </row>
    <row r="33" spans="5:28" x14ac:dyDescent="0.35">
      <c r="E33" s="12">
        <v>27</v>
      </c>
      <c r="F33" s="11">
        <v>27</v>
      </c>
      <c r="G33" s="5"/>
      <c r="H33" s="48"/>
      <c r="I33" s="57">
        <f t="shared" si="17"/>
        <v>1900</v>
      </c>
      <c r="J33" s="6"/>
      <c r="K33" s="6"/>
      <c r="L33" s="68">
        <f t="shared" si="15"/>
        <v>0</v>
      </c>
      <c r="M33" s="52" t="str">
        <f t="shared" si="16"/>
        <v>NÃO APLICÁVEL</v>
      </c>
      <c r="N33" s="26"/>
      <c r="O33" s="26"/>
      <c r="P33" s="10"/>
      <c r="Q33" s="7"/>
      <c r="R33" s="10"/>
      <c r="S33" s="8"/>
      <c r="T33" s="9"/>
      <c r="U33" s="70">
        <f t="shared" si="5"/>
        <v>0</v>
      </c>
      <c r="W33" s="223" t="s">
        <v>442</v>
      </c>
      <c r="X33" s="223"/>
      <c r="Y33" s="223"/>
      <c r="Z33" s="223"/>
      <c r="AA33" s="85">
        <f t="shared" si="20"/>
        <v>0</v>
      </c>
      <c r="AB33" s="80">
        <v>0</v>
      </c>
    </row>
    <row r="34" spans="5:28" x14ac:dyDescent="0.35">
      <c r="E34" s="12">
        <v>28</v>
      </c>
      <c r="F34" s="11">
        <v>28</v>
      </c>
      <c r="G34" s="5"/>
      <c r="H34" s="48"/>
      <c r="I34" s="57">
        <f t="shared" si="17"/>
        <v>1900</v>
      </c>
      <c r="J34" s="6"/>
      <c r="K34" s="6"/>
      <c r="L34" s="68">
        <f t="shared" si="15"/>
        <v>0</v>
      </c>
      <c r="M34" s="52" t="str">
        <f t="shared" si="16"/>
        <v>NÃO APLICÁVEL</v>
      </c>
      <c r="N34" s="26"/>
      <c r="O34" s="26"/>
      <c r="P34" s="10"/>
      <c r="Q34" s="7"/>
      <c r="R34" s="10"/>
      <c r="S34" s="8"/>
      <c r="T34" s="9"/>
      <c r="U34" s="70">
        <f t="shared" si="5"/>
        <v>0</v>
      </c>
      <c r="W34" s="267" t="s">
        <v>443</v>
      </c>
      <c r="X34" s="268"/>
      <c r="Y34" s="268"/>
      <c r="Z34" s="269"/>
      <c r="AA34" s="86">
        <f>SUM(AA35:AA36)</f>
        <v>0</v>
      </c>
      <c r="AB34" s="82">
        <f>SUM(AB35:AB36)</f>
        <v>0</v>
      </c>
    </row>
    <row r="35" spans="5:28" x14ac:dyDescent="0.35">
      <c r="E35" s="12">
        <v>29</v>
      </c>
      <c r="F35" s="11">
        <v>29</v>
      </c>
      <c r="G35" s="5"/>
      <c r="H35" s="48"/>
      <c r="I35" s="57">
        <f t="shared" si="17"/>
        <v>1900</v>
      </c>
      <c r="J35" s="6"/>
      <c r="K35" s="6"/>
      <c r="L35" s="68">
        <f t="shared" si="15"/>
        <v>0</v>
      </c>
      <c r="M35" s="52" t="str">
        <f t="shared" si="16"/>
        <v>NÃO APLICÁVEL</v>
      </c>
      <c r="N35" s="26"/>
      <c r="O35" s="26"/>
      <c r="P35" s="10"/>
      <c r="Q35" s="7"/>
      <c r="R35" s="10"/>
      <c r="S35" s="8"/>
      <c r="T35" s="9"/>
      <c r="U35" s="70">
        <f t="shared" si="5"/>
        <v>0</v>
      </c>
      <c r="W35" s="223" t="s">
        <v>444</v>
      </c>
      <c r="X35" s="223"/>
      <c r="Y35" s="223"/>
      <c r="Z35" s="223"/>
      <c r="AA35" s="85">
        <f t="shared" ref="AA35" si="21">SUMIF($O$7:$O$37,W35,$K$7:$K$37)</f>
        <v>0</v>
      </c>
      <c r="AB35" s="80">
        <v>0</v>
      </c>
    </row>
    <row r="36" spans="5:28" x14ac:dyDescent="0.35">
      <c r="E36" s="12">
        <v>30</v>
      </c>
      <c r="F36" s="11">
        <v>30</v>
      </c>
      <c r="G36" s="5"/>
      <c r="H36" s="48"/>
      <c r="I36" s="57">
        <f t="shared" si="17"/>
        <v>1900</v>
      </c>
      <c r="J36" s="6"/>
      <c r="K36" s="6"/>
      <c r="L36" s="68">
        <f t="shared" si="15"/>
        <v>0</v>
      </c>
      <c r="M36" s="52" t="str">
        <f t="shared" si="16"/>
        <v>NÃO APLICÁVEL</v>
      </c>
      <c r="N36" s="26"/>
      <c r="O36" s="26"/>
      <c r="P36" s="10"/>
      <c r="Q36" s="7"/>
      <c r="R36" s="10"/>
      <c r="S36" s="8"/>
      <c r="T36" s="9"/>
      <c r="U36" s="70">
        <f t="shared" si="5"/>
        <v>0</v>
      </c>
      <c r="W36" s="223" t="s">
        <v>445</v>
      </c>
      <c r="X36" s="223"/>
      <c r="Y36" s="223"/>
      <c r="Z36" s="223"/>
      <c r="AA36" s="85">
        <f>SUMIF($O$7:$O$37,W36,$K$7:$K$37)</f>
        <v>0</v>
      </c>
      <c r="AB36" s="80">
        <v>0</v>
      </c>
    </row>
    <row r="37" spans="5:28" x14ac:dyDescent="0.35">
      <c r="W37" s="267" t="s">
        <v>446</v>
      </c>
      <c r="X37" s="268"/>
      <c r="Y37" s="268"/>
      <c r="Z37" s="269"/>
      <c r="AA37" s="86">
        <f>SUM(AA38:AA39)</f>
        <v>0</v>
      </c>
      <c r="AB37" s="81">
        <f>SUM(AB38:AB39)</f>
        <v>0</v>
      </c>
    </row>
    <row r="38" spans="5:28" x14ac:dyDescent="0.35">
      <c r="W38" s="223" t="s">
        <v>447</v>
      </c>
      <c r="X38" s="223"/>
      <c r="Y38" s="223"/>
      <c r="Z38" s="223"/>
      <c r="AA38" s="85">
        <f t="shared" ref="AA38:AA39" si="22">SUMIF($O$7:$O$37,W38,$K$7:$K$37)</f>
        <v>0</v>
      </c>
      <c r="AB38" s="80">
        <f>AA38</f>
        <v>0</v>
      </c>
    </row>
    <row r="39" spans="5:28" x14ac:dyDescent="0.35">
      <c r="W39" s="223" t="s">
        <v>448</v>
      </c>
      <c r="X39" s="223"/>
      <c r="Y39" s="223"/>
      <c r="Z39" s="223"/>
      <c r="AA39" s="85">
        <f t="shared" si="22"/>
        <v>0</v>
      </c>
      <c r="AB39" s="80">
        <f>AA39</f>
        <v>0</v>
      </c>
    </row>
    <row r="40" spans="5:28" x14ac:dyDescent="0.35">
      <c r="W40" s="267" t="s">
        <v>449</v>
      </c>
      <c r="X40" s="268"/>
      <c r="Y40" s="268"/>
      <c r="Z40" s="269"/>
      <c r="AA40" s="86">
        <f>SUM(AA41:AA43)</f>
        <v>0</v>
      </c>
      <c r="AB40" s="81">
        <f>SUM(AB41:AB43)</f>
        <v>0</v>
      </c>
    </row>
    <row r="41" spans="5:28" x14ac:dyDescent="0.35">
      <c r="W41" s="223" t="s">
        <v>450</v>
      </c>
      <c r="X41" s="223"/>
      <c r="Y41" s="223"/>
      <c r="Z41" s="223"/>
      <c r="AA41" s="85">
        <f t="shared" ref="AA41:AB55" si="23">SUMIF($O$7:$O$37,W41,$K$7:$K$37)</f>
        <v>0</v>
      </c>
      <c r="AB41" s="80">
        <f>AA41-AI15</f>
        <v>0</v>
      </c>
    </row>
    <row r="42" spans="5:28" x14ac:dyDescent="0.35">
      <c r="W42" s="223" t="s">
        <v>451</v>
      </c>
      <c r="X42" s="223"/>
      <c r="Y42" s="223"/>
      <c r="Z42" s="223"/>
      <c r="AA42" s="85">
        <f t="shared" si="23"/>
        <v>0</v>
      </c>
      <c r="AB42" s="80">
        <f>AA42</f>
        <v>0</v>
      </c>
    </row>
    <row r="43" spans="5:28" x14ac:dyDescent="0.35">
      <c r="W43" s="223" t="s">
        <v>452</v>
      </c>
      <c r="X43" s="223"/>
      <c r="Y43" s="223"/>
      <c r="Z43" s="223"/>
      <c r="AA43" s="85">
        <f t="shared" si="23"/>
        <v>0</v>
      </c>
      <c r="AB43" s="80">
        <f>AA43</f>
        <v>0</v>
      </c>
    </row>
    <row r="44" spans="5:28" x14ac:dyDescent="0.35">
      <c r="W44" s="267" t="s">
        <v>453</v>
      </c>
      <c r="X44" s="268"/>
      <c r="Y44" s="268"/>
      <c r="Z44" s="269"/>
      <c r="AA44" s="86">
        <f t="shared" si="23"/>
        <v>0</v>
      </c>
      <c r="AB44" s="80">
        <f t="shared" si="23"/>
        <v>0</v>
      </c>
    </row>
    <row r="45" spans="5:28" x14ac:dyDescent="0.35">
      <c r="W45" s="267" t="s">
        <v>454</v>
      </c>
      <c r="X45" s="268"/>
      <c r="Y45" s="268"/>
      <c r="Z45" s="269"/>
      <c r="AA45" s="86">
        <f t="shared" si="23"/>
        <v>0</v>
      </c>
      <c r="AB45" s="80">
        <f>AA45-AI8-AI9-AI10-AI11</f>
        <v>0</v>
      </c>
    </row>
    <row r="46" spans="5:28" x14ac:dyDescent="0.35">
      <c r="W46" s="267" t="s">
        <v>455</v>
      </c>
      <c r="X46" s="268"/>
      <c r="Y46" s="268"/>
      <c r="Z46" s="269"/>
      <c r="AA46" s="86">
        <f t="shared" si="23"/>
        <v>0</v>
      </c>
      <c r="AB46" s="80">
        <f>AA46-AI14</f>
        <v>0</v>
      </c>
    </row>
    <row r="47" spans="5:28" x14ac:dyDescent="0.35">
      <c r="W47" s="267" t="s">
        <v>456</v>
      </c>
      <c r="X47" s="268"/>
      <c r="Y47" s="268"/>
      <c r="Z47" s="269"/>
      <c r="AA47" s="86">
        <f t="shared" si="23"/>
        <v>0</v>
      </c>
      <c r="AB47" s="80">
        <f>AA47</f>
        <v>0</v>
      </c>
    </row>
    <row r="48" spans="5:28" x14ac:dyDescent="0.35">
      <c r="W48" s="267" t="s">
        <v>457</v>
      </c>
      <c r="X48" s="268"/>
      <c r="Y48" s="268"/>
      <c r="Z48" s="269"/>
      <c r="AA48" s="86">
        <f t="shared" si="23"/>
        <v>0</v>
      </c>
      <c r="AB48" s="80">
        <f t="shared" ref="AB48:AB55" si="24">AA48</f>
        <v>0</v>
      </c>
    </row>
    <row r="49" spans="23:28" x14ac:dyDescent="0.35">
      <c r="W49" s="267" t="s">
        <v>458</v>
      </c>
      <c r="X49" s="268"/>
      <c r="Y49" s="268"/>
      <c r="Z49" s="269"/>
      <c r="AA49" s="86">
        <f t="shared" si="23"/>
        <v>0</v>
      </c>
      <c r="AB49" s="80">
        <f t="shared" si="24"/>
        <v>0</v>
      </c>
    </row>
    <row r="50" spans="23:28" x14ac:dyDescent="0.35">
      <c r="W50" s="267" t="s">
        <v>459</v>
      </c>
      <c r="X50" s="268"/>
      <c r="Y50" s="268"/>
      <c r="Z50" s="269"/>
      <c r="AA50" s="86">
        <f t="shared" si="23"/>
        <v>0</v>
      </c>
      <c r="AB50" s="80">
        <f t="shared" si="24"/>
        <v>0</v>
      </c>
    </row>
    <row r="51" spans="23:28" x14ac:dyDescent="0.35">
      <c r="W51" s="267" t="s">
        <v>460</v>
      </c>
      <c r="X51" s="268"/>
      <c r="Y51" s="268"/>
      <c r="Z51" s="269"/>
      <c r="AA51" s="86">
        <f t="shared" si="23"/>
        <v>0</v>
      </c>
      <c r="AB51" s="80">
        <f t="shared" si="24"/>
        <v>0</v>
      </c>
    </row>
    <row r="52" spans="23:28" x14ac:dyDescent="0.35">
      <c r="W52" s="267" t="s">
        <v>461</v>
      </c>
      <c r="X52" s="268"/>
      <c r="Y52" s="268"/>
      <c r="Z52" s="269"/>
      <c r="AA52" s="86">
        <f t="shared" si="23"/>
        <v>0</v>
      </c>
      <c r="AB52" s="80">
        <f t="shared" si="24"/>
        <v>0</v>
      </c>
    </row>
    <row r="53" spans="23:28" x14ac:dyDescent="0.35">
      <c r="W53" s="267" t="s">
        <v>462</v>
      </c>
      <c r="X53" s="268"/>
      <c r="Y53" s="268"/>
      <c r="Z53" s="269"/>
      <c r="AA53" s="86">
        <f t="shared" si="23"/>
        <v>0</v>
      </c>
      <c r="AB53" s="80">
        <f t="shared" si="24"/>
        <v>0</v>
      </c>
    </row>
    <row r="54" spans="23:28" x14ac:dyDescent="0.35">
      <c r="W54" s="267" t="s">
        <v>463</v>
      </c>
      <c r="X54" s="268"/>
      <c r="Y54" s="268"/>
      <c r="Z54" s="269"/>
      <c r="AA54" s="86">
        <f t="shared" si="23"/>
        <v>0</v>
      </c>
      <c r="AB54" s="80">
        <f t="shared" si="24"/>
        <v>0</v>
      </c>
    </row>
    <row r="55" spans="23:28" x14ac:dyDescent="0.35">
      <c r="W55" s="267" t="s">
        <v>464</v>
      </c>
      <c r="X55" s="268"/>
      <c r="Y55" s="268"/>
      <c r="Z55" s="269"/>
      <c r="AA55" s="86">
        <f t="shared" si="23"/>
        <v>0</v>
      </c>
      <c r="AB55" s="80">
        <f t="shared" si="24"/>
        <v>0</v>
      </c>
    </row>
    <row r="56" spans="23:28" ht="15" thickBot="1" x14ac:dyDescent="0.4">
      <c r="W56" s="267" t="s">
        <v>480</v>
      </c>
      <c r="X56" s="268"/>
      <c r="Y56" s="268"/>
      <c r="Z56" s="269"/>
      <c r="AA56" s="86">
        <f>SUM(AA44:AA55,AA40,AA30,AA24)</f>
        <v>0</v>
      </c>
      <c r="AB56" s="164">
        <f>SUM(AB44:AB55,AB40,AB30,AB24)</f>
        <v>0</v>
      </c>
    </row>
    <row r="57" spans="23:28" ht="15" thickTop="1" x14ac:dyDescent="0.35"/>
  </sheetData>
  <mergeCells count="81">
    <mergeCell ref="W52:Z52"/>
    <mergeCell ref="W53:Z53"/>
    <mergeCell ref="W54:Z54"/>
    <mergeCell ref="W55:Z55"/>
    <mergeCell ref="W56:Z56"/>
    <mergeCell ref="V1:AI1"/>
    <mergeCell ref="AB22:AB23"/>
    <mergeCell ref="W46:Z46"/>
    <mergeCell ref="W47:Z47"/>
    <mergeCell ref="W48:Z48"/>
    <mergeCell ref="W34:Z34"/>
    <mergeCell ref="W35:Z35"/>
    <mergeCell ref="W36:Z36"/>
    <mergeCell ref="W37:Z37"/>
    <mergeCell ref="W38:Z38"/>
    <mergeCell ref="W39:Z39"/>
    <mergeCell ref="W28:Z28"/>
    <mergeCell ref="W29:Z29"/>
    <mergeCell ref="W30:Z30"/>
    <mergeCell ref="W31:Z31"/>
    <mergeCell ref="W32:Z32"/>
    <mergeCell ref="W49:Z49"/>
    <mergeCell ref="W50:Z50"/>
    <mergeCell ref="W51:Z51"/>
    <mergeCell ref="W40:Z40"/>
    <mergeCell ref="W41:Z41"/>
    <mergeCell ref="W42:Z42"/>
    <mergeCell ref="W43:Z43"/>
    <mergeCell ref="W44:Z44"/>
    <mergeCell ref="W45:Z45"/>
    <mergeCell ref="W33:Z33"/>
    <mergeCell ref="AA22:AA23"/>
    <mergeCell ref="W23:Z23"/>
    <mergeCell ref="W24:Z24"/>
    <mergeCell ref="W25:Z25"/>
    <mergeCell ref="W26:Z26"/>
    <mergeCell ref="W27:Z27"/>
    <mergeCell ref="B22:C24"/>
    <mergeCell ref="W22:Z22"/>
    <mergeCell ref="B11:C12"/>
    <mergeCell ref="W11:Z11"/>
    <mergeCell ref="W12:Z12"/>
    <mergeCell ref="W13:Z13"/>
    <mergeCell ref="W14:Z14"/>
    <mergeCell ref="W15:Z15"/>
    <mergeCell ref="W16:Z16"/>
    <mergeCell ref="W17:Z17"/>
    <mergeCell ref="B19:C21"/>
    <mergeCell ref="W19:Z19"/>
    <mergeCell ref="V20:Z20"/>
    <mergeCell ref="AA5:AB5"/>
    <mergeCell ref="AC5:AE5"/>
    <mergeCell ref="AF5:AG5"/>
    <mergeCell ref="AH5:AH6"/>
    <mergeCell ref="Q5:Q6"/>
    <mergeCell ref="R5:R6"/>
    <mergeCell ref="S5:S6"/>
    <mergeCell ref="T5:T6"/>
    <mergeCell ref="V5:V6"/>
    <mergeCell ref="B8:C10"/>
    <mergeCell ref="W8:Z8"/>
    <mergeCell ref="W9:Z9"/>
    <mergeCell ref="W10:Z10"/>
    <mergeCell ref="W5:Z6"/>
    <mergeCell ref="P5:P6"/>
    <mergeCell ref="E1:T1"/>
    <mergeCell ref="AK1:AX1"/>
    <mergeCell ref="B3:C3"/>
    <mergeCell ref="B5:C7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O5:O6"/>
    <mergeCell ref="W7:Z7"/>
    <mergeCell ref="AI5:AI6"/>
  </mergeCells>
  <hyperlinks>
    <hyperlink ref="B22:B23" location="AAC1_2015!AT1" display="Estrutura de Financiamento" xr:uid="{E713E0D9-E69F-4431-9A4B-2636D837D1C0}"/>
    <hyperlink ref="B19:B21" location="AAC1_2015!AT1" display="Estrutura de Financiamento" xr:uid="{03887319-AD36-4AFF-9272-AD3B3B9FB08D}"/>
    <hyperlink ref="B8:B9" location="AAC1_2015!AE2" display="Correção do Elegível" xr:uid="{95DB48A1-371A-40A1-A538-58EB0FB229EA}"/>
    <hyperlink ref="B5:B7" location="AAC1_2015!D2" display="Mapa de Investimentos" xr:uid="{77591300-F2CF-4C25-895B-055FB3CEB364}"/>
    <hyperlink ref="B5:C7" location="AAC2_2015!E1" display="AAC2_2015!E1" xr:uid="{53CE01AD-EB05-46C3-9DA7-4F796E776E4A}"/>
    <hyperlink ref="B8:C10" location="AAC3_2019_SIFSE!AI1" display="AAC3_2019_SIFSE!AI1" xr:uid="{D546E19A-31F4-449C-AF3D-2C72D0A064E3}"/>
    <hyperlink ref="B19:C21" location="AAC3_2019_SIFSE!AX1" display="AAC3_2019_SIFSE!AX1" xr:uid="{7928AF26-0937-476B-9A37-E51699C79173}"/>
    <hyperlink ref="B22:C24" location="RH!A2" display="RH!A2" xr:uid="{44259EE3-3E31-4E74-B4B5-2F41995F7589}"/>
    <hyperlink ref="B3:C3" r:id="rId1" display="AAC 03/SAMA2020/2019" xr:uid="{05E9ABFB-12F5-46E3-8214-5357E8575C41}"/>
    <hyperlink ref="G3" location="ROSTO!A1" display="Rosto" xr:uid="{5A426099-4854-4EF1-B7A6-CA5DE29B069F}"/>
    <hyperlink ref="W3" location="AAC3_2019_SIFSE!A1" display="Início" xr:uid="{F7063336-4F44-4F85-9AC8-F1BF2FA6F17C}"/>
    <hyperlink ref="AN3" location="AAC3_2019_SIFSE!A1" display="Início" xr:uid="{22327571-EA39-468A-BB6F-151650B6462E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2E4ABF81-5203-4572-83C0-9CD37613D682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2" id="{7DE647B5-6F22-4B33-BA30-5A37F93920E8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1" id="{D9BA4F29-DF6C-4818-AA9F-5EB42B995974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2C659B2-FA02-4E74-A553-86FC053021C2}">
          <x14:formula1>
            <xm:f>Auxiliar!$H$1:$H$5</xm:f>
          </x14:formula1>
          <xm:sqref>T7:T36</xm:sqref>
        </x14:dataValidation>
        <x14:dataValidation type="list" allowBlank="1" showInputMessage="1" showErrorMessage="1" xr:uid="{F9770E00-DB16-4376-9530-45FEC9507CB1}">
          <x14:formula1>
            <xm:f>Auxiliar!$F$1:$F$25</xm:f>
          </x14:formula1>
          <xm:sqref>O7:O36</xm:sqref>
        </x14:dataValidation>
        <x14:dataValidation type="list" allowBlank="1" showInputMessage="1" showErrorMessage="1" xr:uid="{F73CCFD3-C0A9-419C-9D33-BBA3C5CEC563}">
          <x14:formula1>
            <xm:f>Auxiliar!$B$1:$B$11</xm:f>
          </x14:formula1>
          <xm:sqref>N7:N36</xm:sqref>
        </x14:dataValidation>
        <x14:dataValidation type="list" allowBlank="1" showInputMessage="1" showErrorMessage="1" xr:uid="{BF572D5B-1ADF-4A89-A0FE-0D89B2322F9B}">
          <x14:formula1>
            <xm:f>Auxiliar!$H$13:$H$14</xm:f>
          </x14:formula1>
          <xm:sqref>AC15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B3BC6-2EA1-4C81-8CD5-F72DE39AD617}">
  <sheetPr>
    <tabColor theme="4" tint="-0.499984740745262"/>
  </sheetPr>
  <dimension ref="B1:AX57"/>
  <sheetViews>
    <sheetView zoomScaleNormal="100" workbookViewId="0">
      <selection activeCell="C23" sqref="C23"/>
    </sheetView>
  </sheetViews>
  <sheetFormatPr defaultColWidth="9.1796875" defaultRowHeight="14.5" x14ac:dyDescent="0.35"/>
  <cols>
    <col min="1" max="1" width="5" style="2" customWidth="1"/>
    <col min="2" max="2" width="33.1796875" style="2" customWidth="1"/>
    <col min="3" max="3" width="6.1796875" style="2" customWidth="1"/>
    <col min="4" max="4" width="3.7265625" style="2" customWidth="1"/>
    <col min="5" max="5" width="7.7265625" style="2" customWidth="1"/>
    <col min="6" max="6" width="5.453125" style="2" hidden="1" customWidth="1"/>
    <col min="7" max="7" width="33.7265625" style="2" customWidth="1"/>
    <col min="8" max="8" width="9.1796875" style="2" customWidth="1"/>
    <col min="9" max="9" width="9.1796875" style="2" hidden="1" customWidth="1"/>
    <col min="10" max="10" width="15.26953125" style="2" customWidth="1"/>
    <col min="11" max="11" width="14.81640625" style="2" customWidth="1"/>
    <col min="12" max="12" width="14" style="2" customWidth="1"/>
    <col min="13" max="13" width="39.81640625" style="2" customWidth="1"/>
    <col min="14" max="14" width="57.26953125" style="2" customWidth="1"/>
    <col min="15" max="15" width="32.453125" style="2" customWidth="1"/>
    <col min="16" max="16" width="9.1796875" style="2" customWidth="1"/>
    <col min="17" max="17" width="13.54296875" style="2" customWidth="1"/>
    <col min="18" max="20" width="9.1796875" style="2" customWidth="1"/>
    <col min="21" max="21" width="9.1796875" style="2"/>
    <col min="22" max="22" width="7.1796875" style="2" customWidth="1"/>
    <col min="23" max="26" width="20.7265625" style="2" customWidth="1"/>
    <col min="27" max="27" width="16.1796875" style="2" bestFit="1" customWidth="1"/>
    <col min="28" max="28" width="14.54296875" style="2" customWidth="1"/>
    <col min="29" max="29" width="7.1796875" style="2" customWidth="1"/>
    <col min="30" max="30" width="8.1796875" style="2" customWidth="1"/>
    <col min="31" max="31" width="12.7265625" style="2" customWidth="1"/>
    <col min="32" max="32" width="11.81640625" style="2" customWidth="1"/>
    <col min="33" max="34" width="9.1796875" style="2"/>
    <col min="35" max="35" width="11.7265625" style="2" customWidth="1"/>
    <col min="36" max="36" width="6" style="2" customWidth="1"/>
    <col min="37" max="37" width="39.453125" style="2" customWidth="1"/>
    <col min="38" max="48" width="9.1796875" style="2"/>
    <col min="49" max="49" width="11.81640625" style="2" customWidth="1"/>
    <col min="50" max="16384" width="9.1796875" style="2"/>
  </cols>
  <sheetData>
    <row r="1" spans="2:50" ht="72" customHeight="1" x14ac:dyDescent="0.35">
      <c r="E1" s="246" t="s">
        <v>121</v>
      </c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V1" s="246" t="s">
        <v>120</v>
      </c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K1" s="247" t="s">
        <v>119</v>
      </c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</row>
    <row r="2" spans="2:50" s="65" customFormat="1" ht="6.75" customHeight="1" x14ac:dyDescent="0.35"/>
    <row r="3" spans="2:50" ht="21.75" customHeight="1" x14ac:dyDescent="0.35">
      <c r="B3" s="248" t="s">
        <v>540</v>
      </c>
      <c r="C3" s="248"/>
      <c r="E3" s="3"/>
      <c r="G3" s="78" t="s">
        <v>545</v>
      </c>
      <c r="J3" s="54">
        <f>SUM(J7:J37)</f>
        <v>0</v>
      </c>
      <c r="K3" s="54">
        <f>SUM(K7:K37)</f>
        <v>0</v>
      </c>
      <c r="L3" s="54">
        <f>SUM(L7:L37)</f>
        <v>0</v>
      </c>
      <c r="V3" s="3"/>
      <c r="W3" s="78" t="s">
        <v>472</v>
      </c>
      <c r="AK3" s="51" t="s">
        <v>123</v>
      </c>
      <c r="AL3" s="71" t="str">
        <f>IF(U6&gt;0,"Sim","Não")</f>
        <v>Sim</v>
      </c>
      <c r="AM3" s="53"/>
      <c r="AN3" s="78" t="s">
        <v>472</v>
      </c>
      <c r="AO3" s="53"/>
      <c r="AP3" s="53"/>
      <c r="AQ3" s="53"/>
      <c r="AR3" s="53"/>
      <c r="AS3" s="53"/>
      <c r="AT3" s="53"/>
      <c r="AU3" s="53"/>
      <c r="AV3" s="53"/>
      <c r="AW3" s="53"/>
      <c r="AX3" s="53"/>
    </row>
    <row r="4" spans="2:50" ht="6.75" customHeight="1" x14ac:dyDescent="0.35">
      <c r="E4" s="3"/>
      <c r="V4" s="3"/>
      <c r="AK4" s="51"/>
      <c r="AL4" s="55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</row>
    <row r="5" spans="2:50" ht="15" customHeight="1" x14ac:dyDescent="0.35">
      <c r="B5" s="230" t="s">
        <v>546</v>
      </c>
      <c r="C5" s="231"/>
      <c r="E5" s="249" t="s">
        <v>114</v>
      </c>
      <c r="F5" s="250" t="s">
        <v>8</v>
      </c>
      <c r="G5" s="249" t="s">
        <v>427</v>
      </c>
      <c r="H5" s="249" t="s">
        <v>428</v>
      </c>
      <c r="I5" s="151"/>
      <c r="J5" s="249" t="s">
        <v>429</v>
      </c>
      <c r="K5" s="249" t="s">
        <v>430</v>
      </c>
      <c r="L5" s="249" t="s">
        <v>38</v>
      </c>
      <c r="M5" s="249" t="s">
        <v>39</v>
      </c>
      <c r="N5" s="251" t="s">
        <v>426</v>
      </c>
      <c r="O5" s="242" t="s">
        <v>37</v>
      </c>
      <c r="P5" s="242" t="s">
        <v>11</v>
      </c>
      <c r="Q5" s="240" t="s">
        <v>12</v>
      </c>
      <c r="R5" s="242" t="s">
        <v>13</v>
      </c>
      <c r="S5" s="242" t="s">
        <v>14</v>
      </c>
      <c r="T5" s="244" t="s">
        <v>431</v>
      </c>
      <c r="V5" s="236" t="s">
        <v>40</v>
      </c>
      <c r="W5" s="236" t="s">
        <v>9</v>
      </c>
      <c r="X5" s="236"/>
      <c r="Y5" s="236"/>
      <c r="Z5" s="236"/>
      <c r="AA5" s="236" t="s">
        <v>10</v>
      </c>
      <c r="AB5" s="236"/>
      <c r="AC5" s="236" t="s">
        <v>41</v>
      </c>
      <c r="AD5" s="236"/>
      <c r="AE5" s="236"/>
      <c r="AF5" s="237" t="s">
        <v>42</v>
      </c>
      <c r="AG5" s="237"/>
      <c r="AH5" s="238" t="s">
        <v>125</v>
      </c>
      <c r="AI5" s="238" t="s">
        <v>124</v>
      </c>
      <c r="AK5" s="153" t="s">
        <v>47</v>
      </c>
      <c r="AL5" s="153">
        <v>2014</v>
      </c>
      <c r="AM5" s="153">
        <v>2015</v>
      </c>
      <c r="AN5" s="153">
        <v>2016</v>
      </c>
      <c r="AO5" s="153">
        <v>2017</v>
      </c>
      <c r="AP5" s="153">
        <v>2018</v>
      </c>
      <c r="AQ5" s="153">
        <v>2019</v>
      </c>
      <c r="AR5" s="153">
        <v>2020</v>
      </c>
      <c r="AS5" s="153">
        <v>2021</v>
      </c>
      <c r="AT5" s="153">
        <v>2022</v>
      </c>
      <c r="AU5" s="153">
        <v>2023</v>
      </c>
      <c r="AV5" s="153">
        <v>2024</v>
      </c>
      <c r="AW5" s="153" t="s">
        <v>48</v>
      </c>
      <c r="AX5" s="153" t="s">
        <v>49</v>
      </c>
    </row>
    <row r="6" spans="2:50" ht="30" customHeight="1" x14ac:dyDescent="0.35">
      <c r="B6" s="220"/>
      <c r="C6" s="219"/>
      <c r="E6" s="249"/>
      <c r="F6" s="250"/>
      <c r="G6" s="249"/>
      <c r="H6" s="249"/>
      <c r="I6" s="151" t="s">
        <v>116</v>
      </c>
      <c r="J6" s="249"/>
      <c r="K6" s="249"/>
      <c r="L6" s="249"/>
      <c r="M6" s="249"/>
      <c r="N6" s="252"/>
      <c r="O6" s="243"/>
      <c r="P6" s="243"/>
      <c r="Q6" s="241"/>
      <c r="R6" s="243"/>
      <c r="S6" s="243"/>
      <c r="T6" s="245"/>
      <c r="U6" s="70">
        <f>SUM(U7:U36)</f>
        <v>1</v>
      </c>
      <c r="V6" s="236"/>
      <c r="W6" s="236"/>
      <c r="X6" s="236"/>
      <c r="Y6" s="236"/>
      <c r="Z6" s="236"/>
      <c r="AA6" s="153" t="s">
        <v>43</v>
      </c>
      <c r="AB6" s="153" t="s">
        <v>44</v>
      </c>
      <c r="AC6" s="153" t="s">
        <v>44</v>
      </c>
      <c r="AD6" s="153" t="s">
        <v>43</v>
      </c>
      <c r="AE6" s="153" t="s">
        <v>45</v>
      </c>
      <c r="AF6" s="153" t="s">
        <v>43</v>
      </c>
      <c r="AG6" s="153" t="s">
        <v>44</v>
      </c>
      <c r="AH6" s="239"/>
      <c r="AI6" s="239"/>
      <c r="AK6" s="22" t="s">
        <v>50</v>
      </c>
      <c r="AL6" s="25" t="e">
        <f t="shared" ref="AL6:AV6" si="0">IF($AL$3="Sim",AL12*0.5695,AL12*0.85)*($AW$10/$AW$12)</f>
        <v>#DIV/0!</v>
      </c>
      <c r="AM6" s="25" t="e">
        <f t="shared" si="0"/>
        <v>#DIV/0!</v>
      </c>
      <c r="AN6" s="25" t="e">
        <f t="shared" si="0"/>
        <v>#DIV/0!</v>
      </c>
      <c r="AO6" s="25" t="e">
        <f t="shared" si="0"/>
        <v>#DIV/0!</v>
      </c>
      <c r="AP6" s="25" t="e">
        <f t="shared" si="0"/>
        <v>#DIV/0!</v>
      </c>
      <c r="AQ6" s="25" t="e">
        <f t="shared" si="0"/>
        <v>#DIV/0!</v>
      </c>
      <c r="AR6" s="25" t="e">
        <f t="shared" si="0"/>
        <v>#DIV/0!</v>
      </c>
      <c r="AS6" s="25" t="e">
        <f t="shared" si="0"/>
        <v>#DIV/0!</v>
      </c>
      <c r="AT6" s="25" t="e">
        <f t="shared" si="0"/>
        <v>#DIV/0!</v>
      </c>
      <c r="AU6" s="25" t="e">
        <f t="shared" si="0"/>
        <v>#DIV/0!</v>
      </c>
      <c r="AV6" s="25" t="e">
        <f t="shared" si="0"/>
        <v>#DIV/0!</v>
      </c>
      <c r="AW6" s="25" t="e">
        <f>SUM(AL6:AV6)</f>
        <v>#DIV/0!</v>
      </c>
      <c r="AX6" s="27" t="e">
        <f>AW6/$AW$10</f>
        <v>#DIV/0!</v>
      </c>
    </row>
    <row r="7" spans="2:50" ht="15" customHeight="1" x14ac:dyDescent="0.35">
      <c r="B7" s="221"/>
      <c r="C7" s="222"/>
      <c r="E7" s="12">
        <v>1</v>
      </c>
      <c r="F7" s="11">
        <v>1</v>
      </c>
      <c r="G7" s="155"/>
      <c r="H7" s="157"/>
      <c r="I7" s="158"/>
      <c r="J7" s="159"/>
      <c r="K7" s="159"/>
      <c r="L7" s="160">
        <f t="shared" ref="L7:L13" si="1">K7-J7</f>
        <v>0</v>
      </c>
      <c r="M7" s="161" t="str">
        <f>IF(L7=0,"NÃO APLICÁVEL","FUNDAMENTAR ALTERAÇÕES*")</f>
        <v>NÃO APLICÁVEL</v>
      </c>
      <c r="N7" s="162"/>
      <c r="O7" s="26"/>
      <c r="P7" s="4"/>
      <c r="Q7" s="26"/>
      <c r="R7" s="4"/>
      <c r="S7" s="8"/>
      <c r="T7" s="9" t="s">
        <v>467</v>
      </c>
      <c r="U7" s="70">
        <f>IF(T7="Lisboa",1,IF(T7="Algarve",1,0))</f>
        <v>1</v>
      </c>
      <c r="V7" s="63">
        <v>101</v>
      </c>
      <c r="W7" s="223" t="s">
        <v>17</v>
      </c>
      <c r="X7" s="223"/>
      <c r="Y7" s="223"/>
      <c r="Z7" s="223"/>
      <c r="AA7" s="28">
        <f>SUMIF($N$7:$N$37,W7,$K$7:$K$37)</f>
        <v>0</v>
      </c>
      <c r="AB7" s="29" t="e">
        <f t="shared" ref="AB7:AB19" si="2">AA7/$AA$20</f>
        <v>#DIV/0!</v>
      </c>
      <c r="AC7" s="15"/>
      <c r="AD7" s="15"/>
      <c r="AE7" s="15"/>
      <c r="AF7" s="28">
        <f>AA7</f>
        <v>0</v>
      </c>
      <c r="AG7" s="29" t="e">
        <f>AF7/$AF$20</f>
        <v>#DIV/0!</v>
      </c>
      <c r="AH7" s="60"/>
      <c r="AI7" s="28">
        <f>AA7-AF7</f>
        <v>0</v>
      </c>
      <c r="AJ7" s="56"/>
      <c r="AK7" s="22" t="s">
        <v>51</v>
      </c>
      <c r="AL7" s="25" t="e">
        <f>AL8+AL9</f>
        <v>#DIV/0!</v>
      </c>
      <c r="AM7" s="25" t="e">
        <f t="shared" ref="AM7:AW7" si="3">AM8+AM9</f>
        <v>#DIV/0!</v>
      </c>
      <c r="AN7" s="25" t="e">
        <f t="shared" si="3"/>
        <v>#DIV/0!</v>
      </c>
      <c r="AO7" s="25" t="e">
        <f t="shared" si="3"/>
        <v>#DIV/0!</v>
      </c>
      <c r="AP7" s="25" t="e">
        <f t="shared" si="3"/>
        <v>#DIV/0!</v>
      </c>
      <c r="AQ7" s="25" t="e">
        <f t="shared" si="3"/>
        <v>#DIV/0!</v>
      </c>
      <c r="AR7" s="25" t="e">
        <f t="shared" si="3"/>
        <v>#DIV/0!</v>
      </c>
      <c r="AS7" s="25" t="e">
        <f t="shared" si="3"/>
        <v>#DIV/0!</v>
      </c>
      <c r="AT7" s="25" t="e">
        <f t="shared" si="3"/>
        <v>#DIV/0!</v>
      </c>
      <c r="AU7" s="25" t="e">
        <f t="shared" si="3"/>
        <v>#DIV/0!</v>
      </c>
      <c r="AV7" s="25" t="e">
        <f t="shared" si="3"/>
        <v>#DIV/0!</v>
      </c>
      <c r="AW7" s="25" t="e">
        <f t="shared" si="3"/>
        <v>#DIV/0!</v>
      </c>
      <c r="AX7" s="27" t="e">
        <f>AW7/$AW$10</f>
        <v>#DIV/0!</v>
      </c>
    </row>
    <row r="8" spans="2:50" ht="15" customHeight="1" x14ac:dyDescent="0.35">
      <c r="B8" s="230" t="s">
        <v>547</v>
      </c>
      <c r="C8" s="231"/>
      <c r="E8" s="12">
        <v>2</v>
      </c>
      <c r="F8" s="11">
        <v>2</v>
      </c>
      <c r="G8" s="155"/>
      <c r="H8" s="157"/>
      <c r="I8" s="158"/>
      <c r="J8" s="159"/>
      <c r="K8" s="159"/>
      <c r="L8" s="160">
        <f t="shared" si="1"/>
        <v>0</v>
      </c>
      <c r="M8" s="161" t="str">
        <f t="shared" ref="M8:M13" si="4">IF(L8=0,"NÃO APLICÁVEL","FUNDAMENTAR ALTERAÇÕES*")</f>
        <v>NÃO APLICÁVEL</v>
      </c>
      <c r="N8" s="163"/>
      <c r="O8" s="26"/>
      <c r="P8" s="10"/>
      <c r="Q8" s="7"/>
      <c r="R8" s="10"/>
      <c r="S8" s="8"/>
      <c r="T8" s="9"/>
      <c r="U8" s="70">
        <f t="shared" ref="U8:U36" si="5">IF(T8="Lisboa",1,IF(T8="Algarve",1,0))</f>
        <v>0</v>
      </c>
      <c r="V8" s="63">
        <v>102</v>
      </c>
      <c r="W8" s="223" t="s">
        <v>15</v>
      </c>
      <c r="X8" s="223"/>
      <c r="Y8" s="223"/>
      <c r="Z8" s="223"/>
      <c r="AA8" s="28">
        <f t="shared" ref="AA8:AA16" si="6">SUMIF($N$7:$N$37,W8,$K$7:$K$37)</f>
        <v>0</v>
      </c>
      <c r="AB8" s="29" t="e">
        <f t="shared" si="2"/>
        <v>#DIV/0!</v>
      </c>
      <c r="AC8" s="168">
        <v>0.2</v>
      </c>
      <c r="AD8" s="16"/>
      <c r="AE8" s="165" t="e">
        <f>IF(AB8=0,0,AC8*(AF20-AF8))</f>
        <v>#DIV/0!</v>
      </c>
      <c r="AF8" s="28">
        <f>IF(AA8=0,0,IF(AA8&gt;AE8,AA8*(AE8/(AA8)),AA8))</f>
        <v>0</v>
      </c>
      <c r="AG8" s="29" t="e">
        <f t="shared" ref="AG8:AG19" si="7">AF8/$AF$20</f>
        <v>#DIV/0!</v>
      </c>
      <c r="AH8" s="60"/>
      <c r="AI8" s="28">
        <f t="shared" ref="AI8:AI19" si="8">AA8-AF8</f>
        <v>0</v>
      </c>
      <c r="AJ8" s="56"/>
      <c r="AK8" s="30" t="s">
        <v>52</v>
      </c>
      <c r="AL8" s="21" t="e">
        <f t="shared" ref="AL8:AV8" si="9">IF($AL$3="Sim",AL12*0.33,0)*($AW$10/$AW$12)</f>
        <v>#DIV/0!</v>
      </c>
      <c r="AM8" s="21" t="e">
        <f t="shared" si="9"/>
        <v>#DIV/0!</v>
      </c>
      <c r="AN8" s="21" t="e">
        <f t="shared" si="9"/>
        <v>#DIV/0!</v>
      </c>
      <c r="AO8" s="21" t="e">
        <f t="shared" si="9"/>
        <v>#DIV/0!</v>
      </c>
      <c r="AP8" s="21" t="e">
        <f t="shared" si="9"/>
        <v>#DIV/0!</v>
      </c>
      <c r="AQ8" s="21" t="e">
        <f t="shared" si="9"/>
        <v>#DIV/0!</v>
      </c>
      <c r="AR8" s="21" t="e">
        <f t="shared" si="9"/>
        <v>#DIV/0!</v>
      </c>
      <c r="AS8" s="21" t="e">
        <f t="shared" si="9"/>
        <v>#DIV/0!</v>
      </c>
      <c r="AT8" s="21" t="e">
        <f t="shared" si="9"/>
        <v>#DIV/0!</v>
      </c>
      <c r="AU8" s="21" t="e">
        <f t="shared" si="9"/>
        <v>#DIV/0!</v>
      </c>
      <c r="AV8" s="21" t="e">
        <f t="shared" si="9"/>
        <v>#DIV/0!</v>
      </c>
      <c r="AW8" s="25" t="e">
        <f t="shared" ref="AW8:AW12" si="10">SUM(AL8:AV8)</f>
        <v>#DIV/0!</v>
      </c>
      <c r="AX8" s="27" t="e">
        <f>AW8/$AW$10</f>
        <v>#DIV/0!</v>
      </c>
    </row>
    <row r="9" spans="2:50" ht="15" customHeight="1" x14ac:dyDescent="0.35">
      <c r="B9" s="220"/>
      <c r="C9" s="219"/>
      <c r="E9" s="12">
        <v>3</v>
      </c>
      <c r="F9" s="11">
        <v>3</v>
      </c>
      <c r="G9" s="155"/>
      <c r="H9" s="157"/>
      <c r="I9" s="158"/>
      <c r="J9" s="159"/>
      <c r="K9" s="159"/>
      <c r="L9" s="160">
        <f t="shared" si="1"/>
        <v>0</v>
      </c>
      <c r="M9" s="161" t="str">
        <f t="shared" si="4"/>
        <v>NÃO APLICÁVEL</v>
      </c>
      <c r="N9" s="163"/>
      <c r="O9" s="26"/>
      <c r="P9" s="10"/>
      <c r="Q9" s="7"/>
      <c r="R9" s="10"/>
      <c r="S9" s="8"/>
      <c r="T9" s="9"/>
      <c r="U9" s="70">
        <f t="shared" si="5"/>
        <v>0</v>
      </c>
      <c r="V9" s="63">
        <v>103</v>
      </c>
      <c r="W9" s="223" t="s">
        <v>16</v>
      </c>
      <c r="X9" s="223"/>
      <c r="Y9" s="223"/>
      <c r="Z9" s="223"/>
      <c r="AA9" s="28">
        <f t="shared" si="6"/>
        <v>0</v>
      </c>
      <c r="AB9" s="29" t="e">
        <f t="shared" si="2"/>
        <v>#DIV/0!</v>
      </c>
      <c r="AC9" s="168"/>
      <c r="AD9" s="16"/>
      <c r="AE9" s="165"/>
      <c r="AF9" s="28">
        <f>AA9</f>
        <v>0</v>
      </c>
      <c r="AG9" s="29" t="e">
        <f t="shared" si="7"/>
        <v>#DIV/0!</v>
      </c>
      <c r="AH9" s="60"/>
      <c r="AI9" s="28">
        <f t="shared" si="8"/>
        <v>0</v>
      </c>
      <c r="AJ9" s="56"/>
      <c r="AK9" s="23" t="s">
        <v>122</v>
      </c>
      <c r="AL9" s="21" t="e">
        <f t="shared" ref="AL9:AV9" si="11">IF($AL$3="Sim",AL12*0.1005,AL12*0.15)*($AW$10/$AW$12)</f>
        <v>#DIV/0!</v>
      </c>
      <c r="AM9" s="21" t="e">
        <f t="shared" si="11"/>
        <v>#DIV/0!</v>
      </c>
      <c r="AN9" s="21" t="e">
        <f t="shared" si="11"/>
        <v>#DIV/0!</v>
      </c>
      <c r="AO9" s="21" t="e">
        <f t="shared" si="11"/>
        <v>#DIV/0!</v>
      </c>
      <c r="AP9" s="21" t="e">
        <f t="shared" si="11"/>
        <v>#DIV/0!</v>
      </c>
      <c r="AQ9" s="21" t="e">
        <f t="shared" si="11"/>
        <v>#DIV/0!</v>
      </c>
      <c r="AR9" s="21" t="e">
        <f t="shared" si="11"/>
        <v>#DIV/0!</v>
      </c>
      <c r="AS9" s="21" t="e">
        <f t="shared" si="11"/>
        <v>#DIV/0!</v>
      </c>
      <c r="AT9" s="21" t="e">
        <f t="shared" si="11"/>
        <v>#DIV/0!</v>
      </c>
      <c r="AU9" s="21" t="e">
        <f t="shared" si="11"/>
        <v>#DIV/0!</v>
      </c>
      <c r="AV9" s="21" t="e">
        <f t="shared" si="11"/>
        <v>#DIV/0!</v>
      </c>
      <c r="AW9" s="25" t="e">
        <f t="shared" si="10"/>
        <v>#DIV/0!</v>
      </c>
      <c r="AX9" s="27" t="e">
        <f>AW9/$AW$10</f>
        <v>#DIV/0!</v>
      </c>
    </row>
    <row r="10" spans="2:50" ht="15" customHeight="1" x14ac:dyDescent="0.35">
      <c r="B10" s="221"/>
      <c r="C10" s="222"/>
      <c r="E10" s="12">
        <v>4</v>
      </c>
      <c r="F10" s="11">
        <v>4</v>
      </c>
      <c r="G10" s="155"/>
      <c r="H10" s="157"/>
      <c r="I10" s="158"/>
      <c r="J10" s="159"/>
      <c r="K10" s="159"/>
      <c r="L10" s="160">
        <f t="shared" si="1"/>
        <v>0</v>
      </c>
      <c r="M10" s="161" t="str">
        <f t="shared" si="4"/>
        <v>NÃO APLICÁVEL</v>
      </c>
      <c r="N10" s="163"/>
      <c r="O10" s="26"/>
      <c r="P10" s="10"/>
      <c r="Q10" s="7"/>
      <c r="R10" s="10"/>
      <c r="S10" s="8"/>
      <c r="T10" s="9"/>
      <c r="U10" s="70">
        <f t="shared" si="5"/>
        <v>0</v>
      </c>
      <c r="V10" s="63">
        <v>104</v>
      </c>
      <c r="W10" s="223" t="s">
        <v>22</v>
      </c>
      <c r="X10" s="223"/>
      <c r="Y10" s="223"/>
      <c r="Z10" s="223"/>
      <c r="AA10" s="28">
        <f t="shared" si="6"/>
        <v>0</v>
      </c>
      <c r="AB10" s="29" t="e">
        <f t="shared" si="2"/>
        <v>#DIV/0!</v>
      </c>
      <c r="AC10" s="16"/>
      <c r="AD10" s="28"/>
      <c r="AE10" s="28" t="e">
        <f>IF(AB10=0,0,AC10*(AF14-AF10))</f>
        <v>#DIV/0!</v>
      </c>
      <c r="AF10" s="61">
        <f>IF(AA10=0,0,IF(AA10&gt;AE10,AE10,AA10))</f>
        <v>0</v>
      </c>
      <c r="AG10" s="29" t="e">
        <f t="shared" si="7"/>
        <v>#DIV/0!</v>
      </c>
      <c r="AH10" s="60"/>
      <c r="AI10" s="28">
        <f t="shared" si="8"/>
        <v>0</v>
      </c>
      <c r="AJ10" s="56"/>
      <c r="AK10" s="24" t="s">
        <v>53</v>
      </c>
      <c r="AL10" s="25" t="e">
        <f t="shared" ref="AL10:AV10" si="12">AL7+AL6</f>
        <v>#DIV/0!</v>
      </c>
      <c r="AM10" s="25" t="e">
        <f t="shared" si="12"/>
        <v>#DIV/0!</v>
      </c>
      <c r="AN10" s="25" t="e">
        <f t="shared" si="12"/>
        <v>#DIV/0!</v>
      </c>
      <c r="AO10" s="25" t="e">
        <f t="shared" si="12"/>
        <v>#DIV/0!</v>
      </c>
      <c r="AP10" s="25" t="e">
        <f t="shared" si="12"/>
        <v>#DIV/0!</v>
      </c>
      <c r="AQ10" s="25" t="e">
        <f t="shared" si="12"/>
        <v>#DIV/0!</v>
      </c>
      <c r="AR10" s="25" t="e">
        <f t="shared" si="12"/>
        <v>#DIV/0!</v>
      </c>
      <c r="AS10" s="25" t="e">
        <f t="shared" si="12"/>
        <v>#DIV/0!</v>
      </c>
      <c r="AT10" s="25" t="e">
        <f t="shared" si="12"/>
        <v>#DIV/0!</v>
      </c>
      <c r="AU10" s="25" t="e">
        <f t="shared" si="12"/>
        <v>#DIV/0!</v>
      </c>
      <c r="AV10" s="25" t="e">
        <f t="shared" si="12"/>
        <v>#DIV/0!</v>
      </c>
      <c r="AW10" s="25">
        <f>AF20</f>
        <v>0</v>
      </c>
      <c r="AX10" s="27">
        <v>1</v>
      </c>
    </row>
    <row r="11" spans="2:50" x14ac:dyDescent="0.35">
      <c r="B11" s="232" t="s">
        <v>56</v>
      </c>
      <c r="C11" s="233"/>
      <c r="E11" s="12">
        <v>5</v>
      </c>
      <c r="F11" s="11">
        <v>5</v>
      </c>
      <c r="G11" s="155"/>
      <c r="H11" s="157"/>
      <c r="I11" s="158"/>
      <c r="J11" s="159"/>
      <c r="K11" s="159"/>
      <c r="L11" s="160">
        <f t="shared" si="1"/>
        <v>0</v>
      </c>
      <c r="M11" s="161" t="str">
        <f t="shared" si="4"/>
        <v>NÃO APLICÁVEL</v>
      </c>
      <c r="N11" s="163"/>
      <c r="O11" s="26"/>
      <c r="P11" s="10"/>
      <c r="Q11" s="7"/>
      <c r="R11" s="10"/>
      <c r="S11" s="8"/>
      <c r="T11" s="9"/>
      <c r="U11" s="70">
        <f t="shared" si="5"/>
        <v>0</v>
      </c>
      <c r="V11" s="63">
        <v>105</v>
      </c>
      <c r="W11" s="223" t="s">
        <v>551</v>
      </c>
      <c r="X11" s="223"/>
      <c r="Y11" s="223"/>
      <c r="Z11" s="223"/>
      <c r="AA11" s="28">
        <f t="shared" si="6"/>
        <v>0</v>
      </c>
      <c r="AB11" s="29" t="e">
        <f t="shared" si="2"/>
        <v>#DIV/0!</v>
      </c>
      <c r="AC11" s="16"/>
      <c r="AD11" s="28"/>
      <c r="AE11" s="28" t="e">
        <f>IF(AB11=0,0,AC11*(AF15-AF11))</f>
        <v>#DIV/0!</v>
      </c>
      <c r="AF11" s="61">
        <f>IF(AA11=0,0,IF(AA11&gt;AE11,AE11,AA11))</f>
        <v>0</v>
      </c>
      <c r="AG11" s="29" t="e">
        <f t="shared" si="7"/>
        <v>#DIV/0!</v>
      </c>
      <c r="AH11" s="60"/>
      <c r="AI11" s="28">
        <f t="shared" si="8"/>
        <v>0</v>
      </c>
      <c r="AJ11" s="56"/>
      <c r="AK11" s="24" t="s">
        <v>54</v>
      </c>
      <c r="AL11" s="25">
        <v>0</v>
      </c>
      <c r="AM11" s="25">
        <v>0</v>
      </c>
      <c r="AN11" s="25"/>
      <c r="AO11" s="25"/>
      <c r="AP11" s="25"/>
      <c r="AQ11" s="25"/>
      <c r="AR11" s="25"/>
      <c r="AS11" s="25">
        <v>0</v>
      </c>
      <c r="AT11" s="25">
        <v>0</v>
      </c>
      <c r="AU11" s="25">
        <v>0</v>
      </c>
      <c r="AV11" s="25">
        <v>0</v>
      </c>
      <c r="AW11" s="25">
        <f t="shared" si="10"/>
        <v>0</v>
      </c>
      <c r="AX11" s="27"/>
    </row>
    <row r="12" spans="2:50" x14ac:dyDescent="0.35">
      <c r="B12" s="234"/>
      <c r="C12" s="235"/>
      <c r="E12" s="12">
        <v>6</v>
      </c>
      <c r="F12" s="11">
        <v>6</v>
      </c>
      <c r="G12" s="155"/>
      <c r="H12" s="157"/>
      <c r="I12" s="158"/>
      <c r="J12" s="159"/>
      <c r="K12" s="159"/>
      <c r="L12" s="160">
        <f t="shared" si="1"/>
        <v>0</v>
      </c>
      <c r="M12" s="161" t="str">
        <f t="shared" si="4"/>
        <v>NÃO APLICÁVEL</v>
      </c>
      <c r="N12" s="163"/>
      <c r="O12" s="26"/>
      <c r="P12" s="10"/>
      <c r="Q12" s="7"/>
      <c r="R12" s="10"/>
      <c r="S12" s="8"/>
      <c r="T12" s="9"/>
      <c r="U12" s="70">
        <f t="shared" si="5"/>
        <v>0</v>
      </c>
      <c r="V12" s="63">
        <v>106</v>
      </c>
      <c r="W12" s="223" t="s">
        <v>25</v>
      </c>
      <c r="X12" s="223"/>
      <c r="Y12" s="223"/>
      <c r="Z12" s="223"/>
      <c r="AA12" s="28">
        <f t="shared" si="6"/>
        <v>0</v>
      </c>
      <c r="AB12" s="29" t="e">
        <f t="shared" si="2"/>
        <v>#DIV/0!</v>
      </c>
      <c r="AC12" s="16"/>
      <c r="AD12" s="16"/>
      <c r="AE12" s="16"/>
      <c r="AF12" s="28">
        <f>AA12</f>
        <v>0</v>
      </c>
      <c r="AG12" s="29" t="e">
        <f t="shared" si="7"/>
        <v>#DIV/0!</v>
      </c>
      <c r="AH12" s="60"/>
      <c r="AI12" s="28">
        <f t="shared" si="8"/>
        <v>0</v>
      </c>
      <c r="AJ12" s="56"/>
      <c r="AK12" s="24" t="s">
        <v>55</v>
      </c>
      <c r="AL12" s="25">
        <f t="shared" ref="AL12:AV12" si="13">SUMIF($I$7:$I$37,AL5,$K$7:$K$37)</f>
        <v>0</v>
      </c>
      <c r="AM12" s="25">
        <f t="shared" si="13"/>
        <v>0</v>
      </c>
      <c r="AN12" s="25">
        <f t="shared" si="13"/>
        <v>0</v>
      </c>
      <c r="AO12" s="25">
        <f t="shared" si="13"/>
        <v>0</v>
      </c>
      <c r="AP12" s="25">
        <f t="shared" si="13"/>
        <v>0</v>
      </c>
      <c r="AQ12" s="25">
        <f t="shared" si="13"/>
        <v>0</v>
      </c>
      <c r="AR12" s="25">
        <f t="shared" si="13"/>
        <v>0</v>
      </c>
      <c r="AS12" s="25">
        <f t="shared" si="13"/>
        <v>0</v>
      </c>
      <c r="AT12" s="25">
        <f t="shared" si="13"/>
        <v>0</v>
      </c>
      <c r="AU12" s="25">
        <f t="shared" si="13"/>
        <v>0</v>
      </c>
      <c r="AV12" s="25">
        <f t="shared" si="13"/>
        <v>0</v>
      </c>
      <c r="AW12" s="25">
        <f t="shared" si="10"/>
        <v>0</v>
      </c>
      <c r="AX12" s="27"/>
    </row>
    <row r="13" spans="2:50" ht="15" customHeight="1" x14ac:dyDescent="0.35">
      <c r="B13" s="72" t="s">
        <v>29</v>
      </c>
      <c r="C13" s="73">
        <f>AA14-AF14</f>
        <v>0</v>
      </c>
      <c r="E13" s="12">
        <v>7</v>
      </c>
      <c r="F13" s="11">
        <v>7</v>
      </c>
      <c r="G13" s="155"/>
      <c r="H13" s="157"/>
      <c r="I13" s="158"/>
      <c r="J13" s="159"/>
      <c r="K13" s="159"/>
      <c r="L13" s="160">
        <f t="shared" si="1"/>
        <v>0</v>
      </c>
      <c r="M13" s="161" t="str">
        <f t="shared" si="4"/>
        <v>NÃO APLICÁVEL</v>
      </c>
      <c r="N13" s="163"/>
      <c r="O13" s="26"/>
      <c r="P13" s="10"/>
      <c r="Q13" s="7"/>
      <c r="R13" s="10"/>
      <c r="S13" s="8"/>
      <c r="T13" s="9"/>
      <c r="U13" s="70">
        <f t="shared" si="5"/>
        <v>0</v>
      </c>
      <c r="V13" s="63">
        <v>107</v>
      </c>
      <c r="W13" s="223" t="s">
        <v>27</v>
      </c>
      <c r="X13" s="223"/>
      <c r="Y13" s="223"/>
      <c r="Z13" s="223"/>
      <c r="AA13" s="28">
        <f t="shared" si="6"/>
        <v>0</v>
      </c>
      <c r="AB13" s="29" t="e">
        <f t="shared" si="2"/>
        <v>#DIV/0!</v>
      </c>
      <c r="AC13" s="16"/>
      <c r="AD13" s="16"/>
      <c r="AE13" s="16"/>
      <c r="AF13" s="28">
        <f>AA13</f>
        <v>0</v>
      </c>
      <c r="AG13" s="29" t="e">
        <f t="shared" si="7"/>
        <v>#DIV/0!</v>
      </c>
      <c r="AH13" s="60"/>
      <c r="AI13" s="28">
        <f t="shared" si="8"/>
        <v>0</v>
      </c>
      <c r="AJ13" s="56"/>
    </row>
    <row r="14" spans="2:50" x14ac:dyDescent="0.35">
      <c r="B14" s="166"/>
      <c r="C14" s="167"/>
      <c r="E14" s="12">
        <v>8</v>
      </c>
      <c r="F14" s="11">
        <v>8</v>
      </c>
      <c r="G14" s="5"/>
      <c r="H14" s="48"/>
      <c r="I14" s="57">
        <f t="shared" ref="I14:I36" si="14">YEAR(H14)</f>
        <v>1900</v>
      </c>
      <c r="J14" s="6"/>
      <c r="K14" s="6"/>
      <c r="L14" s="68">
        <f t="shared" ref="L14:L36" si="15">K14-J14</f>
        <v>0</v>
      </c>
      <c r="M14" s="52" t="str">
        <f t="shared" ref="M14:M36" si="16">IF(L14=0,"NÃO APLICÁVEL","FUNDAMENTAR ALTERAÇÕES*")</f>
        <v>NÃO APLICÁVEL</v>
      </c>
      <c r="N14" s="26"/>
      <c r="O14" s="26"/>
      <c r="P14" s="10"/>
      <c r="Q14" s="7"/>
      <c r="R14" s="10"/>
      <c r="S14" s="8"/>
      <c r="T14" s="9"/>
      <c r="U14" s="70">
        <f t="shared" si="5"/>
        <v>0</v>
      </c>
      <c r="V14" s="63">
        <v>108</v>
      </c>
      <c r="W14" s="223" t="s">
        <v>29</v>
      </c>
      <c r="X14" s="223"/>
      <c r="Y14" s="223"/>
      <c r="Z14" s="223"/>
      <c r="AA14" s="28">
        <f t="shared" si="6"/>
        <v>0</v>
      </c>
      <c r="AB14" s="29" t="e">
        <f t="shared" si="2"/>
        <v>#DIV/0!</v>
      </c>
      <c r="AC14" s="18">
        <v>0.15</v>
      </c>
      <c r="AD14" s="28"/>
      <c r="AE14" s="28" t="e">
        <f>IF(AB14=0,0,AC14*(AF20-AF14))</f>
        <v>#DIV/0!</v>
      </c>
      <c r="AF14" s="61">
        <f>IF(AA14=0,0,IF(AA14&gt;AE14,AE14,AA14))</f>
        <v>0</v>
      </c>
      <c r="AG14" s="29" t="e">
        <f t="shared" si="7"/>
        <v>#DIV/0!</v>
      </c>
      <c r="AH14" s="60" t="e">
        <f>AF14/(AF20-AF14)</f>
        <v>#DIV/0!</v>
      </c>
      <c r="AI14" s="28">
        <f t="shared" si="8"/>
        <v>0</v>
      </c>
      <c r="AJ14" s="56"/>
    </row>
    <row r="15" spans="2:50" x14ac:dyDescent="0.35">
      <c r="B15" s="166" t="s">
        <v>618</v>
      </c>
      <c r="C15" s="167">
        <f>AA8-AF8</f>
        <v>0</v>
      </c>
      <c r="E15" s="12">
        <v>9</v>
      </c>
      <c r="F15" s="11">
        <v>9</v>
      </c>
      <c r="G15" s="5"/>
      <c r="H15" s="48"/>
      <c r="I15" s="57">
        <f t="shared" si="14"/>
        <v>1900</v>
      </c>
      <c r="J15" s="6"/>
      <c r="K15" s="6"/>
      <c r="L15" s="68">
        <f t="shared" si="15"/>
        <v>0</v>
      </c>
      <c r="M15" s="52" t="str">
        <f t="shared" si="16"/>
        <v>NÃO APLICÁVEL</v>
      </c>
      <c r="N15" s="26"/>
      <c r="O15" s="26"/>
      <c r="P15" s="10"/>
      <c r="Q15" s="7"/>
      <c r="R15" s="10"/>
      <c r="S15" s="8"/>
      <c r="T15" s="9"/>
      <c r="U15" s="70">
        <f t="shared" si="5"/>
        <v>0</v>
      </c>
      <c r="V15" s="63">
        <v>109</v>
      </c>
      <c r="W15" s="223" t="s">
        <v>31</v>
      </c>
      <c r="X15" s="223"/>
      <c r="Y15" s="223"/>
      <c r="Z15" s="223"/>
      <c r="AA15" s="28">
        <f t="shared" si="6"/>
        <v>0</v>
      </c>
      <c r="AB15" s="29" t="e">
        <f t="shared" si="2"/>
        <v>#DIV/0!</v>
      </c>
      <c r="AC15" s="18">
        <v>0.2</v>
      </c>
      <c r="AD15" s="28"/>
      <c r="AE15" s="28" t="e">
        <f>IF(AB15=0,0,AC15*(AF20-AF15))</f>
        <v>#DIV/0!</v>
      </c>
      <c r="AF15" s="61">
        <f>IF(AA15=0,0,IF(AA15&gt;AE15,AE15,AA15))</f>
        <v>0</v>
      </c>
      <c r="AG15" s="29" t="e">
        <f t="shared" si="7"/>
        <v>#DIV/0!</v>
      </c>
      <c r="AH15" s="60" t="e">
        <f>AF15/(AF20-AF15)</f>
        <v>#DIV/0!</v>
      </c>
      <c r="AI15" s="28">
        <f t="shared" si="8"/>
        <v>0</v>
      </c>
      <c r="AJ15" s="56"/>
    </row>
    <row r="16" spans="2:50" ht="15" customHeight="1" x14ac:dyDescent="0.35">
      <c r="B16" s="166"/>
      <c r="C16" s="167"/>
      <c r="D16" s="33"/>
      <c r="E16" s="12">
        <v>10</v>
      </c>
      <c r="F16" s="11">
        <v>10</v>
      </c>
      <c r="G16" s="5"/>
      <c r="H16" s="48"/>
      <c r="I16" s="57">
        <f t="shared" si="14"/>
        <v>1900</v>
      </c>
      <c r="J16" s="6"/>
      <c r="K16" s="6"/>
      <c r="L16" s="68">
        <f t="shared" si="15"/>
        <v>0</v>
      </c>
      <c r="M16" s="52" t="str">
        <f t="shared" si="16"/>
        <v>NÃO APLICÁVEL</v>
      </c>
      <c r="N16" s="26"/>
      <c r="O16" s="26"/>
      <c r="P16" s="10"/>
      <c r="Q16" s="7"/>
      <c r="R16" s="10"/>
      <c r="S16" s="8"/>
      <c r="T16" s="9"/>
      <c r="U16" s="70">
        <f t="shared" si="5"/>
        <v>0</v>
      </c>
      <c r="V16" s="63">
        <v>110</v>
      </c>
      <c r="W16" s="224" t="s">
        <v>115</v>
      </c>
      <c r="X16" s="225"/>
      <c r="Y16" s="225"/>
      <c r="Z16" s="226"/>
      <c r="AA16" s="28">
        <f t="shared" si="6"/>
        <v>0</v>
      </c>
      <c r="AB16" s="29" t="e">
        <f t="shared" si="2"/>
        <v>#DIV/0!</v>
      </c>
      <c r="AC16" s="18">
        <v>0</v>
      </c>
      <c r="AD16" s="28"/>
      <c r="AE16" s="28" t="e">
        <f>IF(AB16=0,0,AC16*(AF20-AF16))</f>
        <v>#DIV/0!</v>
      </c>
      <c r="AF16" s="61">
        <f>IF(AA16=0,0,IF(AA16&gt;AE16,AE16,AA16))</f>
        <v>0</v>
      </c>
      <c r="AG16" s="29" t="e">
        <f t="shared" si="7"/>
        <v>#DIV/0!</v>
      </c>
      <c r="AH16" s="60" t="e">
        <f>AF16/(AF20-AF16)</f>
        <v>#DIV/0!</v>
      </c>
      <c r="AI16" s="28">
        <f t="shared" si="8"/>
        <v>0</v>
      </c>
      <c r="AJ16" s="56"/>
    </row>
    <row r="17" spans="2:36" x14ac:dyDescent="0.35">
      <c r="B17" s="72" t="s">
        <v>86</v>
      </c>
      <c r="C17" s="167">
        <f>AA10-AF10</f>
        <v>0</v>
      </c>
      <c r="D17" s="33"/>
      <c r="E17" s="12">
        <v>11</v>
      </c>
      <c r="F17" s="11">
        <v>11</v>
      </c>
      <c r="G17" s="5"/>
      <c r="H17" s="48"/>
      <c r="I17" s="57">
        <f t="shared" si="14"/>
        <v>1900</v>
      </c>
      <c r="J17" s="6"/>
      <c r="K17" s="6"/>
      <c r="L17" s="68">
        <f t="shared" si="15"/>
        <v>0</v>
      </c>
      <c r="M17" s="52" t="str">
        <f t="shared" si="16"/>
        <v>NÃO APLICÁVEL</v>
      </c>
      <c r="N17" s="26"/>
      <c r="O17" s="26"/>
      <c r="P17" s="10"/>
      <c r="Q17" s="7"/>
      <c r="R17" s="10"/>
      <c r="S17" s="8"/>
      <c r="T17" s="9"/>
      <c r="U17" s="70">
        <f t="shared" si="5"/>
        <v>0</v>
      </c>
      <c r="V17" s="63">
        <v>111</v>
      </c>
      <c r="W17" s="223" t="s">
        <v>33</v>
      </c>
      <c r="X17" s="223"/>
      <c r="Y17" s="223"/>
      <c r="Z17" s="223"/>
      <c r="AA17" s="28">
        <f>SUMIF($N$7:$N$37,W17,$K$7:$K$37)</f>
        <v>0</v>
      </c>
      <c r="AB17" s="29" t="e">
        <f t="shared" si="2"/>
        <v>#DIV/0!</v>
      </c>
      <c r="AC17" s="154"/>
      <c r="AD17" s="16"/>
      <c r="AE17" s="28"/>
      <c r="AF17" s="28"/>
      <c r="AG17" s="29" t="e">
        <f t="shared" si="7"/>
        <v>#DIV/0!</v>
      </c>
      <c r="AH17" s="60"/>
      <c r="AI17" s="28">
        <f t="shared" si="8"/>
        <v>0</v>
      </c>
      <c r="AJ17" s="56"/>
    </row>
    <row r="18" spans="2:36" x14ac:dyDescent="0.35">
      <c r="B18" s="72"/>
      <c r="C18" s="73"/>
      <c r="D18" s="33"/>
      <c r="E18" s="12">
        <v>12</v>
      </c>
      <c r="F18" s="11">
        <v>12</v>
      </c>
      <c r="G18" s="5"/>
      <c r="H18" s="48"/>
      <c r="I18" s="57">
        <f t="shared" si="14"/>
        <v>1900</v>
      </c>
      <c r="J18" s="6"/>
      <c r="K18" s="6"/>
      <c r="L18" s="68">
        <f t="shared" si="15"/>
        <v>0</v>
      </c>
      <c r="M18" s="52" t="str">
        <f t="shared" si="16"/>
        <v>NÃO APLICÁVEL</v>
      </c>
      <c r="N18" s="26"/>
      <c r="O18" s="26"/>
      <c r="P18" s="10"/>
      <c r="Q18" s="7"/>
      <c r="R18" s="10"/>
      <c r="S18" s="8"/>
      <c r="T18" s="9"/>
      <c r="U18" s="70">
        <f t="shared" si="5"/>
        <v>0</v>
      </c>
      <c r="V18" s="63">
        <v>112</v>
      </c>
      <c r="W18" s="152" t="s">
        <v>34</v>
      </c>
      <c r="X18" s="152"/>
      <c r="Y18" s="152"/>
      <c r="Z18" s="152"/>
      <c r="AA18" s="28">
        <f>SUMIF($N$7:$N$37,W18,$K$7:$K$37)</f>
        <v>0</v>
      </c>
      <c r="AB18" s="29" t="e">
        <f t="shared" si="2"/>
        <v>#DIV/0!</v>
      </c>
      <c r="AC18" s="16"/>
      <c r="AD18" s="16"/>
      <c r="AE18" s="16"/>
      <c r="AF18" s="28"/>
      <c r="AG18" s="29" t="e">
        <f t="shared" si="7"/>
        <v>#DIV/0!</v>
      </c>
      <c r="AH18" s="60"/>
      <c r="AI18" s="28">
        <f t="shared" si="8"/>
        <v>0</v>
      </c>
      <c r="AJ18" s="56"/>
    </row>
    <row r="19" spans="2:36" ht="15" customHeight="1" x14ac:dyDescent="0.35">
      <c r="B19" s="166" t="s">
        <v>619</v>
      </c>
      <c r="C19" s="167">
        <f>AA11-AF11</f>
        <v>0</v>
      </c>
      <c r="D19" s="33"/>
      <c r="E19" s="12">
        <v>13</v>
      </c>
      <c r="F19" s="11">
        <v>13</v>
      </c>
      <c r="G19" s="5"/>
      <c r="H19" s="48"/>
      <c r="I19" s="57">
        <f t="shared" si="14"/>
        <v>1900</v>
      </c>
      <c r="J19" s="6"/>
      <c r="K19" s="6"/>
      <c r="L19" s="68">
        <f t="shared" si="15"/>
        <v>0</v>
      </c>
      <c r="M19" s="52" t="str">
        <f t="shared" si="16"/>
        <v>NÃO APLICÁVEL</v>
      </c>
      <c r="N19" s="26"/>
      <c r="O19" s="26"/>
      <c r="P19" s="10"/>
      <c r="Q19" s="7"/>
      <c r="R19" s="10"/>
      <c r="S19" s="8"/>
      <c r="T19" s="9"/>
      <c r="U19" s="70">
        <f t="shared" si="5"/>
        <v>0</v>
      </c>
      <c r="V19" s="63">
        <v>199</v>
      </c>
      <c r="W19" s="224" t="s">
        <v>36</v>
      </c>
      <c r="X19" s="225"/>
      <c r="Y19" s="225"/>
      <c r="Z19" s="226"/>
      <c r="AA19" s="28">
        <f>SUMIF($N$7:$N$37,W19,$K$7:$K$37)</f>
        <v>0</v>
      </c>
      <c r="AB19" s="29" t="e">
        <f t="shared" si="2"/>
        <v>#DIV/0!</v>
      </c>
      <c r="AC19" s="17"/>
      <c r="AD19" s="17"/>
      <c r="AE19" s="17"/>
      <c r="AF19" s="28">
        <v>0</v>
      </c>
      <c r="AG19" s="29" t="e">
        <f t="shared" si="7"/>
        <v>#DIV/0!</v>
      </c>
      <c r="AH19" s="60"/>
      <c r="AI19" s="28">
        <f t="shared" si="8"/>
        <v>0</v>
      </c>
      <c r="AJ19" s="56"/>
    </row>
    <row r="20" spans="2:36" x14ac:dyDescent="0.35">
      <c r="B20" s="166"/>
      <c r="C20" s="167"/>
      <c r="D20" s="33"/>
      <c r="E20" s="12">
        <v>14</v>
      </c>
      <c r="F20" s="11">
        <v>14</v>
      </c>
      <c r="G20" s="5"/>
      <c r="H20" s="48"/>
      <c r="I20" s="57">
        <f t="shared" si="14"/>
        <v>1900</v>
      </c>
      <c r="J20" s="6"/>
      <c r="K20" s="6"/>
      <c r="L20" s="68">
        <f t="shared" si="15"/>
        <v>0</v>
      </c>
      <c r="M20" s="52" t="str">
        <f t="shared" si="16"/>
        <v>NÃO APLICÁVEL</v>
      </c>
      <c r="N20" s="26"/>
      <c r="O20" s="26"/>
      <c r="P20" s="10"/>
      <c r="Q20" s="7"/>
      <c r="R20" s="10"/>
      <c r="S20" s="8"/>
      <c r="T20" s="9"/>
      <c r="U20" s="70">
        <f t="shared" si="5"/>
        <v>0</v>
      </c>
      <c r="V20" s="227" t="s">
        <v>46</v>
      </c>
      <c r="W20" s="228"/>
      <c r="X20" s="228"/>
      <c r="Y20" s="228"/>
      <c r="Z20" s="229"/>
      <c r="AA20" s="19">
        <f>SUM(AA7:AA19)</f>
        <v>0</v>
      </c>
      <c r="AB20" s="20">
        <v>0.99999999999999978</v>
      </c>
      <c r="AC20" s="20"/>
      <c r="AD20" s="20"/>
      <c r="AE20" s="20"/>
      <c r="AF20" s="19">
        <f>SUM(AF7:AF19)</f>
        <v>0</v>
      </c>
      <c r="AG20" s="20">
        <v>0.99999999999999989</v>
      </c>
      <c r="AH20" s="19"/>
      <c r="AI20" s="19">
        <f>SUM(AI7:AI19)</f>
        <v>0</v>
      </c>
    </row>
    <row r="21" spans="2:36" ht="15" thickBot="1" x14ac:dyDescent="0.4">
      <c r="B21" s="72" t="s">
        <v>57</v>
      </c>
      <c r="C21" s="167">
        <f>AA15-AF15</f>
        <v>0</v>
      </c>
      <c r="E21" s="12">
        <v>15</v>
      </c>
      <c r="F21" s="11">
        <v>15</v>
      </c>
      <c r="G21" s="5"/>
      <c r="H21" s="48"/>
      <c r="I21" s="57">
        <f t="shared" si="14"/>
        <v>1900</v>
      </c>
      <c r="J21" s="6"/>
      <c r="K21" s="6"/>
      <c r="L21" s="68">
        <f t="shared" si="15"/>
        <v>0</v>
      </c>
      <c r="M21" s="52" t="str">
        <f t="shared" si="16"/>
        <v>NÃO APLICÁVEL</v>
      </c>
      <c r="N21" s="26"/>
      <c r="O21" s="26"/>
      <c r="P21" s="10"/>
      <c r="Q21" s="7"/>
      <c r="R21" s="10"/>
      <c r="S21" s="8"/>
      <c r="T21" s="9"/>
      <c r="U21" s="70">
        <f t="shared" si="5"/>
        <v>0</v>
      </c>
    </row>
    <row r="22" spans="2:36" ht="15" customHeight="1" thickTop="1" x14ac:dyDescent="0.35">
      <c r="B22" s="72"/>
      <c r="C22" s="73"/>
      <c r="E22" s="12">
        <v>16</v>
      </c>
      <c r="F22" s="11">
        <v>16</v>
      </c>
      <c r="G22" s="5"/>
      <c r="H22" s="48"/>
      <c r="I22" s="57">
        <f t="shared" si="14"/>
        <v>1900</v>
      </c>
      <c r="J22" s="6"/>
      <c r="K22" s="6"/>
      <c r="L22" s="68">
        <f t="shared" si="15"/>
        <v>0</v>
      </c>
      <c r="M22" s="52" t="str">
        <f t="shared" si="16"/>
        <v>NÃO APLICÁVEL</v>
      </c>
      <c r="N22" s="26"/>
      <c r="O22" s="26"/>
      <c r="P22" s="10"/>
      <c r="Q22" s="7"/>
      <c r="R22" s="10"/>
      <c r="S22" s="8"/>
      <c r="T22" s="9"/>
      <c r="U22" s="70">
        <f t="shared" si="5"/>
        <v>0</v>
      </c>
      <c r="W22" s="272" t="s">
        <v>481</v>
      </c>
      <c r="X22" s="273"/>
      <c r="Y22" s="273"/>
      <c r="Z22" s="274"/>
      <c r="AA22" s="278" t="s">
        <v>479</v>
      </c>
      <c r="AB22" s="262" t="s">
        <v>549</v>
      </c>
    </row>
    <row r="23" spans="2:36" x14ac:dyDescent="0.35">
      <c r="B23" s="72" t="s">
        <v>115</v>
      </c>
      <c r="C23" s="73">
        <f>AA16-AF16</f>
        <v>0</v>
      </c>
      <c r="E23" s="12">
        <v>17</v>
      </c>
      <c r="F23" s="11">
        <v>17</v>
      </c>
      <c r="G23" s="5"/>
      <c r="H23" s="48"/>
      <c r="I23" s="57">
        <f t="shared" si="14"/>
        <v>1900</v>
      </c>
      <c r="J23" s="6"/>
      <c r="K23" s="6"/>
      <c r="L23" s="68">
        <f t="shared" si="15"/>
        <v>0</v>
      </c>
      <c r="M23" s="52" t="str">
        <f t="shared" si="16"/>
        <v>NÃO APLICÁVEL</v>
      </c>
      <c r="N23" s="26"/>
      <c r="O23" s="26"/>
      <c r="P23" s="10"/>
      <c r="Q23" s="7"/>
      <c r="R23" s="10"/>
      <c r="S23" s="8"/>
      <c r="T23" s="9"/>
      <c r="U23" s="70">
        <f t="shared" si="5"/>
        <v>0</v>
      </c>
      <c r="W23" s="275" t="s">
        <v>478</v>
      </c>
      <c r="X23" s="276"/>
      <c r="Y23" s="276"/>
      <c r="Z23" s="277"/>
      <c r="AA23" s="279"/>
      <c r="AB23" s="263"/>
    </row>
    <row r="24" spans="2:36" x14ac:dyDescent="0.35">
      <c r="B24" s="75"/>
      <c r="C24" s="76"/>
      <c r="E24" s="12">
        <v>18</v>
      </c>
      <c r="F24" s="11">
        <v>18</v>
      </c>
      <c r="G24" s="5"/>
      <c r="H24" s="48"/>
      <c r="I24" s="57">
        <f t="shared" si="14"/>
        <v>1900</v>
      </c>
      <c r="J24" s="6"/>
      <c r="K24" s="6"/>
      <c r="L24" s="68">
        <f t="shared" si="15"/>
        <v>0</v>
      </c>
      <c r="M24" s="52" t="str">
        <f t="shared" si="16"/>
        <v>NÃO APLICÁVEL</v>
      </c>
      <c r="N24" s="26"/>
      <c r="O24" s="26"/>
      <c r="P24" s="10"/>
      <c r="Q24" s="7"/>
      <c r="R24" s="10"/>
      <c r="S24" s="8"/>
      <c r="T24" s="9"/>
      <c r="U24" s="70">
        <f t="shared" si="5"/>
        <v>0</v>
      </c>
      <c r="W24" s="267" t="s">
        <v>433</v>
      </c>
      <c r="X24" s="268"/>
      <c r="Y24" s="268"/>
      <c r="Z24" s="269"/>
      <c r="AA24" s="86">
        <f>SUM(AA25:AA29)</f>
        <v>0</v>
      </c>
      <c r="AB24" s="83">
        <f>AA24</f>
        <v>0</v>
      </c>
    </row>
    <row r="25" spans="2:36" x14ac:dyDescent="0.35">
      <c r="B25" s="230" t="s">
        <v>548</v>
      </c>
      <c r="C25" s="231"/>
      <c r="E25" s="12">
        <v>19</v>
      </c>
      <c r="F25" s="11">
        <v>19</v>
      </c>
      <c r="G25" s="5"/>
      <c r="H25" s="48"/>
      <c r="I25" s="57">
        <f t="shared" si="14"/>
        <v>1900</v>
      </c>
      <c r="J25" s="6"/>
      <c r="K25" s="6"/>
      <c r="L25" s="68">
        <f t="shared" si="15"/>
        <v>0</v>
      </c>
      <c r="M25" s="52" t="str">
        <f t="shared" si="16"/>
        <v>NÃO APLICÁVEL</v>
      </c>
      <c r="N25" s="26"/>
      <c r="O25" s="26"/>
      <c r="P25" s="10"/>
      <c r="Q25" s="7"/>
      <c r="R25" s="10"/>
      <c r="S25" s="8"/>
      <c r="T25" s="9"/>
      <c r="U25" s="70">
        <f t="shared" si="5"/>
        <v>0</v>
      </c>
      <c r="W25" s="223" t="s">
        <v>434</v>
      </c>
      <c r="X25" s="223"/>
      <c r="Y25" s="223"/>
      <c r="Z25" s="223"/>
      <c r="AA25" s="85">
        <f>SUMIF($O$7:$O$37,W25,$K$7:$K$37)</f>
        <v>0</v>
      </c>
      <c r="AB25" s="80">
        <f>AA25</f>
        <v>0</v>
      </c>
    </row>
    <row r="26" spans="2:36" x14ac:dyDescent="0.35">
      <c r="B26" s="220"/>
      <c r="C26" s="219"/>
      <c r="E26" s="12">
        <v>20</v>
      </c>
      <c r="F26" s="11">
        <v>20</v>
      </c>
      <c r="G26" s="5"/>
      <c r="H26" s="48"/>
      <c r="I26" s="57">
        <f t="shared" si="14"/>
        <v>1900</v>
      </c>
      <c r="J26" s="6"/>
      <c r="K26" s="6"/>
      <c r="L26" s="68">
        <f t="shared" si="15"/>
        <v>0</v>
      </c>
      <c r="M26" s="52" t="str">
        <f t="shared" si="16"/>
        <v>NÃO APLICÁVEL</v>
      </c>
      <c r="N26" s="26"/>
      <c r="O26" s="26"/>
      <c r="P26" s="10"/>
      <c r="Q26" s="7"/>
      <c r="R26" s="10"/>
      <c r="S26" s="8"/>
      <c r="T26" s="9"/>
      <c r="U26" s="70">
        <f t="shared" si="5"/>
        <v>0</v>
      </c>
      <c r="W26" s="223" t="s">
        <v>435</v>
      </c>
      <c r="X26" s="223"/>
      <c r="Y26" s="223"/>
      <c r="Z26" s="223"/>
      <c r="AA26" s="85">
        <f t="shared" ref="AA26:AA29" si="17">SUMIF($O$7:$O$37,W26,$K$7:$K$37)</f>
        <v>0</v>
      </c>
      <c r="AB26" s="80">
        <f t="shared" ref="AB26:AB29" si="18">AA26</f>
        <v>0</v>
      </c>
    </row>
    <row r="27" spans="2:36" x14ac:dyDescent="0.35">
      <c r="B27" s="221"/>
      <c r="C27" s="222"/>
      <c r="E27" s="12">
        <v>21</v>
      </c>
      <c r="F27" s="11">
        <v>21</v>
      </c>
      <c r="G27" s="5"/>
      <c r="H27" s="48"/>
      <c r="I27" s="57">
        <f t="shared" si="14"/>
        <v>1900</v>
      </c>
      <c r="J27" s="6"/>
      <c r="K27" s="6"/>
      <c r="L27" s="68">
        <f t="shared" si="15"/>
        <v>0</v>
      </c>
      <c r="M27" s="52" t="str">
        <f t="shared" si="16"/>
        <v>NÃO APLICÁVEL</v>
      </c>
      <c r="N27" s="26"/>
      <c r="O27" s="26"/>
      <c r="P27" s="10"/>
      <c r="Q27" s="7"/>
      <c r="R27" s="10"/>
      <c r="S27" s="8"/>
      <c r="T27" s="9"/>
      <c r="U27" s="70">
        <f t="shared" si="5"/>
        <v>0</v>
      </c>
      <c r="W27" s="223" t="s">
        <v>436</v>
      </c>
      <c r="X27" s="223"/>
      <c r="Y27" s="223"/>
      <c r="Z27" s="223"/>
      <c r="AA27" s="85">
        <f t="shared" si="17"/>
        <v>0</v>
      </c>
      <c r="AB27" s="80">
        <f t="shared" si="18"/>
        <v>0</v>
      </c>
    </row>
    <row r="28" spans="2:36" x14ac:dyDescent="0.35">
      <c r="B28" s="218" t="s">
        <v>473</v>
      </c>
      <c r="C28" s="219"/>
      <c r="E28" s="12">
        <v>22</v>
      </c>
      <c r="F28" s="11">
        <v>22</v>
      </c>
      <c r="G28" s="5"/>
      <c r="H28" s="48"/>
      <c r="I28" s="57">
        <f t="shared" si="14"/>
        <v>1900</v>
      </c>
      <c r="J28" s="6"/>
      <c r="K28" s="6"/>
      <c r="L28" s="68">
        <f t="shared" si="15"/>
        <v>0</v>
      </c>
      <c r="M28" s="52" t="str">
        <f t="shared" si="16"/>
        <v>NÃO APLICÁVEL</v>
      </c>
      <c r="N28" s="26"/>
      <c r="O28" s="26"/>
      <c r="P28" s="10"/>
      <c r="Q28" s="7"/>
      <c r="R28" s="10"/>
      <c r="S28" s="8"/>
      <c r="T28" s="9"/>
      <c r="U28" s="70">
        <f t="shared" si="5"/>
        <v>0</v>
      </c>
      <c r="W28" s="223" t="s">
        <v>437</v>
      </c>
      <c r="X28" s="223"/>
      <c r="Y28" s="223"/>
      <c r="Z28" s="223"/>
      <c r="AA28" s="85">
        <f t="shared" si="17"/>
        <v>0</v>
      </c>
      <c r="AB28" s="80">
        <f t="shared" si="18"/>
        <v>0</v>
      </c>
    </row>
    <row r="29" spans="2:36" x14ac:dyDescent="0.35">
      <c r="B29" s="220"/>
      <c r="C29" s="219"/>
      <c r="E29" s="12">
        <v>23</v>
      </c>
      <c r="F29" s="11">
        <v>23</v>
      </c>
      <c r="G29" s="5"/>
      <c r="H29" s="48"/>
      <c r="I29" s="57">
        <f t="shared" si="14"/>
        <v>1900</v>
      </c>
      <c r="J29" s="6"/>
      <c r="K29" s="6"/>
      <c r="L29" s="68">
        <f t="shared" si="15"/>
        <v>0</v>
      </c>
      <c r="M29" s="52" t="str">
        <f t="shared" si="16"/>
        <v>NÃO APLICÁVEL</v>
      </c>
      <c r="N29" s="26"/>
      <c r="O29" s="26"/>
      <c r="P29" s="10"/>
      <c r="Q29" s="7"/>
      <c r="R29" s="10"/>
      <c r="S29" s="8"/>
      <c r="T29" s="9"/>
      <c r="U29" s="70">
        <f t="shared" si="5"/>
        <v>0</v>
      </c>
      <c r="W29" s="223" t="s">
        <v>438</v>
      </c>
      <c r="X29" s="223"/>
      <c r="Y29" s="223"/>
      <c r="Z29" s="223"/>
      <c r="AA29" s="85">
        <f t="shared" si="17"/>
        <v>0</v>
      </c>
      <c r="AB29" s="80">
        <f t="shared" si="18"/>
        <v>0</v>
      </c>
    </row>
    <row r="30" spans="2:36" x14ac:dyDescent="0.35">
      <c r="B30" s="221"/>
      <c r="C30" s="222"/>
      <c r="E30" s="12">
        <v>24</v>
      </c>
      <c r="F30" s="11">
        <v>24</v>
      </c>
      <c r="G30" s="5"/>
      <c r="H30" s="48"/>
      <c r="I30" s="57">
        <f t="shared" si="14"/>
        <v>1900</v>
      </c>
      <c r="J30" s="6"/>
      <c r="K30" s="6"/>
      <c r="L30" s="68">
        <f t="shared" si="15"/>
        <v>0</v>
      </c>
      <c r="M30" s="52" t="str">
        <f t="shared" si="16"/>
        <v>NÃO APLICÁVEL</v>
      </c>
      <c r="N30" s="26"/>
      <c r="O30" s="26"/>
      <c r="P30" s="10"/>
      <c r="Q30" s="7"/>
      <c r="R30" s="10"/>
      <c r="S30" s="8"/>
      <c r="T30" s="9"/>
      <c r="U30" s="70">
        <f t="shared" si="5"/>
        <v>0</v>
      </c>
      <c r="W30" s="267" t="s">
        <v>439</v>
      </c>
      <c r="X30" s="268"/>
      <c r="Y30" s="268"/>
      <c r="Z30" s="269"/>
      <c r="AA30" s="86">
        <f>AA31+AA34+AA37</f>
        <v>0</v>
      </c>
      <c r="AB30" s="81">
        <f>AB31+AB34+AB37</f>
        <v>0</v>
      </c>
    </row>
    <row r="31" spans="2:36" x14ac:dyDescent="0.35">
      <c r="E31" s="12">
        <v>25</v>
      </c>
      <c r="F31" s="11">
        <v>25</v>
      </c>
      <c r="G31" s="5"/>
      <c r="H31" s="48"/>
      <c r="I31" s="57">
        <f t="shared" si="14"/>
        <v>1900</v>
      </c>
      <c r="J31" s="6"/>
      <c r="K31" s="6"/>
      <c r="L31" s="68">
        <f t="shared" si="15"/>
        <v>0</v>
      </c>
      <c r="M31" s="52" t="str">
        <f t="shared" si="16"/>
        <v>NÃO APLICÁVEL</v>
      </c>
      <c r="N31" s="26"/>
      <c r="O31" s="26"/>
      <c r="P31" s="10"/>
      <c r="Q31" s="7"/>
      <c r="R31" s="10"/>
      <c r="S31" s="8"/>
      <c r="T31" s="9"/>
      <c r="U31" s="70">
        <f t="shared" si="5"/>
        <v>0</v>
      </c>
      <c r="W31" s="267" t="s">
        <v>440</v>
      </c>
      <c r="X31" s="268"/>
      <c r="Y31" s="268"/>
      <c r="Z31" s="269"/>
      <c r="AA31" s="86">
        <f>SUM(AA32:AA33)</f>
        <v>0</v>
      </c>
      <c r="AB31" s="82">
        <f>SUM(AB32:AB33)</f>
        <v>0</v>
      </c>
    </row>
    <row r="32" spans="2:36" x14ac:dyDescent="0.35">
      <c r="E32" s="12">
        <v>26</v>
      </c>
      <c r="F32" s="11">
        <v>26</v>
      </c>
      <c r="G32" s="5"/>
      <c r="H32" s="48"/>
      <c r="I32" s="57">
        <f t="shared" si="14"/>
        <v>1900</v>
      </c>
      <c r="J32" s="6"/>
      <c r="K32" s="6"/>
      <c r="L32" s="68">
        <f t="shared" si="15"/>
        <v>0</v>
      </c>
      <c r="M32" s="52" t="str">
        <f t="shared" si="16"/>
        <v>NÃO APLICÁVEL</v>
      </c>
      <c r="N32" s="26"/>
      <c r="O32" s="26"/>
      <c r="P32" s="10"/>
      <c r="Q32" s="7"/>
      <c r="R32" s="10"/>
      <c r="S32" s="8"/>
      <c r="T32" s="9"/>
      <c r="U32" s="70">
        <f t="shared" si="5"/>
        <v>0</v>
      </c>
      <c r="W32" s="223" t="s">
        <v>441</v>
      </c>
      <c r="X32" s="223"/>
      <c r="Y32" s="223"/>
      <c r="Z32" s="223"/>
      <c r="AA32" s="85">
        <f t="shared" ref="AA32:AA33" si="19">SUMIF($O$7:$O$37,W32,$K$7:$K$37)</f>
        <v>0</v>
      </c>
      <c r="AB32" s="80">
        <v>0</v>
      </c>
    </row>
    <row r="33" spans="5:28" x14ac:dyDescent="0.35">
      <c r="E33" s="12">
        <v>27</v>
      </c>
      <c r="F33" s="11">
        <v>27</v>
      </c>
      <c r="G33" s="5"/>
      <c r="H33" s="48"/>
      <c r="I33" s="57">
        <f t="shared" si="14"/>
        <v>1900</v>
      </c>
      <c r="J33" s="6"/>
      <c r="K33" s="6"/>
      <c r="L33" s="68">
        <f t="shared" si="15"/>
        <v>0</v>
      </c>
      <c r="M33" s="52" t="str">
        <f t="shared" si="16"/>
        <v>NÃO APLICÁVEL</v>
      </c>
      <c r="N33" s="26"/>
      <c r="O33" s="26"/>
      <c r="P33" s="10"/>
      <c r="Q33" s="7"/>
      <c r="R33" s="10"/>
      <c r="S33" s="8"/>
      <c r="T33" s="9"/>
      <c r="U33" s="70">
        <f t="shared" si="5"/>
        <v>0</v>
      </c>
      <c r="W33" s="223" t="s">
        <v>442</v>
      </c>
      <c r="X33" s="223"/>
      <c r="Y33" s="223"/>
      <c r="Z33" s="223"/>
      <c r="AA33" s="85">
        <f t="shared" si="19"/>
        <v>0</v>
      </c>
      <c r="AB33" s="80">
        <v>0</v>
      </c>
    </row>
    <row r="34" spans="5:28" x14ac:dyDescent="0.35">
      <c r="E34" s="12">
        <v>28</v>
      </c>
      <c r="F34" s="11">
        <v>28</v>
      </c>
      <c r="G34" s="5"/>
      <c r="H34" s="48"/>
      <c r="I34" s="57">
        <f t="shared" si="14"/>
        <v>1900</v>
      </c>
      <c r="J34" s="6"/>
      <c r="K34" s="6"/>
      <c r="L34" s="68">
        <f t="shared" si="15"/>
        <v>0</v>
      </c>
      <c r="M34" s="52" t="str">
        <f t="shared" si="16"/>
        <v>NÃO APLICÁVEL</v>
      </c>
      <c r="N34" s="26"/>
      <c r="O34" s="26"/>
      <c r="P34" s="10"/>
      <c r="Q34" s="7"/>
      <c r="R34" s="10"/>
      <c r="S34" s="8"/>
      <c r="T34" s="9"/>
      <c r="U34" s="70">
        <f t="shared" si="5"/>
        <v>0</v>
      </c>
      <c r="W34" s="267" t="s">
        <v>443</v>
      </c>
      <c r="X34" s="268"/>
      <c r="Y34" s="268"/>
      <c r="Z34" s="269"/>
      <c r="AA34" s="86">
        <f>SUM(AA35:AA36)</f>
        <v>0</v>
      </c>
      <c r="AB34" s="82">
        <f>SUM(AB35:AB36)</f>
        <v>0</v>
      </c>
    </row>
    <row r="35" spans="5:28" x14ac:dyDescent="0.35">
      <c r="E35" s="12">
        <v>29</v>
      </c>
      <c r="F35" s="11">
        <v>29</v>
      </c>
      <c r="G35" s="5"/>
      <c r="H35" s="48"/>
      <c r="I35" s="57">
        <f t="shared" si="14"/>
        <v>1900</v>
      </c>
      <c r="J35" s="6"/>
      <c r="K35" s="6"/>
      <c r="L35" s="68">
        <f t="shared" si="15"/>
        <v>0</v>
      </c>
      <c r="M35" s="52" t="str">
        <f t="shared" si="16"/>
        <v>NÃO APLICÁVEL</v>
      </c>
      <c r="N35" s="26"/>
      <c r="O35" s="26"/>
      <c r="P35" s="10"/>
      <c r="Q35" s="7"/>
      <c r="R35" s="10"/>
      <c r="S35" s="8"/>
      <c r="T35" s="9"/>
      <c r="U35" s="70">
        <f t="shared" si="5"/>
        <v>0</v>
      </c>
      <c r="W35" s="223" t="s">
        <v>444</v>
      </c>
      <c r="X35" s="223"/>
      <c r="Y35" s="223"/>
      <c r="Z35" s="223"/>
      <c r="AA35" s="85">
        <f t="shared" ref="AA35:AA36" si="20">SUMIF($O$7:$O$37,W35,$K$7:$K$37)</f>
        <v>0</v>
      </c>
      <c r="AB35" s="80">
        <v>0</v>
      </c>
    </row>
    <row r="36" spans="5:28" x14ac:dyDescent="0.35">
      <c r="E36" s="12">
        <v>30</v>
      </c>
      <c r="F36" s="11">
        <v>30</v>
      </c>
      <c r="G36" s="5"/>
      <c r="H36" s="48"/>
      <c r="I36" s="57">
        <f t="shared" si="14"/>
        <v>1900</v>
      </c>
      <c r="J36" s="6"/>
      <c r="K36" s="6"/>
      <c r="L36" s="68">
        <f t="shared" si="15"/>
        <v>0</v>
      </c>
      <c r="M36" s="52" t="str">
        <f t="shared" si="16"/>
        <v>NÃO APLICÁVEL</v>
      </c>
      <c r="N36" s="26"/>
      <c r="O36" s="26"/>
      <c r="P36" s="10"/>
      <c r="Q36" s="7"/>
      <c r="R36" s="10"/>
      <c r="S36" s="8"/>
      <c r="T36" s="9"/>
      <c r="U36" s="70">
        <f t="shared" si="5"/>
        <v>0</v>
      </c>
      <c r="W36" s="223" t="s">
        <v>445</v>
      </c>
      <c r="X36" s="223"/>
      <c r="Y36" s="223"/>
      <c r="Z36" s="223"/>
      <c r="AA36" s="85">
        <f t="shared" si="20"/>
        <v>0</v>
      </c>
      <c r="AB36" s="80">
        <v>0</v>
      </c>
    </row>
    <row r="37" spans="5:28" x14ac:dyDescent="0.35">
      <c r="W37" s="267" t="s">
        <v>446</v>
      </c>
      <c r="X37" s="268"/>
      <c r="Y37" s="268"/>
      <c r="Z37" s="269"/>
      <c r="AA37" s="86">
        <f>SUM(AA38:AA39)</f>
        <v>0</v>
      </c>
      <c r="AB37" s="81">
        <f>SUM(AB38:AB39)</f>
        <v>0</v>
      </c>
    </row>
    <row r="38" spans="5:28" x14ac:dyDescent="0.35">
      <c r="W38" s="223" t="s">
        <v>447</v>
      </c>
      <c r="X38" s="223"/>
      <c r="Y38" s="223"/>
      <c r="Z38" s="223"/>
      <c r="AA38" s="85">
        <f t="shared" ref="AA38:AA39" si="21">SUMIF($O$7:$O$37,W38,$K$7:$K$37)</f>
        <v>0</v>
      </c>
      <c r="AB38" s="80">
        <f>AA38</f>
        <v>0</v>
      </c>
    </row>
    <row r="39" spans="5:28" x14ac:dyDescent="0.35">
      <c r="W39" s="223" t="s">
        <v>448</v>
      </c>
      <c r="X39" s="223"/>
      <c r="Y39" s="223"/>
      <c r="Z39" s="223"/>
      <c r="AA39" s="85">
        <f t="shared" si="21"/>
        <v>0</v>
      </c>
      <c r="AB39" s="80">
        <f>AA39</f>
        <v>0</v>
      </c>
    </row>
    <row r="40" spans="5:28" x14ac:dyDescent="0.35">
      <c r="W40" s="267" t="s">
        <v>449</v>
      </c>
      <c r="X40" s="268"/>
      <c r="Y40" s="268"/>
      <c r="Z40" s="269"/>
      <c r="AA40" s="86">
        <f>SUM(AA41:AA43)</f>
        <v>0</v>
      </c>
      <c r="AB40" s="81">
        <f>SUM(AB41:AB43)</f>
        <v>0</v>
      </c>
    </row>
    <row r="41" spans="5:28" x14ac:dyDescent="0.35">
      <c r="W41" s="223" t="s">
        <v>450</v>
      </c>
      <c r="X41" s="223"/>
      <c r="Y41" s="223"/>
      <c r="Z41" s="223"/>
      <c r="AA41" s="85">
        <f t="shared" ref="AA41:AB55" si="22">SUMIF($O$7:$O$37,W41,$K$7:$K$37)</f>
        <v>0</v>
      </c>
      <c r="AB41" s="80">
        <f>AA41-AI15</f>
        <v>0</v>
      </c>
    </row>
    <row r="42" spans="5:28" x14ac:dyDescent="0.35">
      <c r="W42" s="223" t="s">
        <v>451</v>
      </c>
      <c r="X42" s="223"/>
      <c r="Y42" s="223"/>
      <c r="Z42" s="223"/>
      <c r="AA42" s="85">
        <f t="shared" si="22"/>
        <v>0</v>
      </c>
      <c r="AB42" s="80">
        <f>AA42</f>
        <v>0</v>
      </c>
    </row>
    <row r="43" spans="5:28" x14ac:dyDescent="0.35">
      <c r="W43" s="223" t="s">
        <v>452</v>
      </c>
      <c r="X43" s="223"/>
      <c r="Y43" s="223"/>
      <c r="Z43" s="223"/>
      <c r="AA43" s="85">
        <f t="shared" si="22"/>
        <v>0</v>
      </c>
      <c r="AB43" s="80">
        <f>AA43</f>
        <v>0</v>
      </c>
    </row>
    <row r="44" spans="5:28" x14ac:dyDescent="0.35">
      <c r="W44" s="267" t="s">
        <v>453</v>
      </c>
      <c r="X44" s="268"/>
      <c r="Y44" s="268"/>
      <c r="Z44" s="269"/>
      <c r="AA44" s="86">
        <f t="shared" si="22"/>
        <v>0</v>
      </c>
      <c r="AB44" s="80">
        <f t="shared" si="22"/>
        <v>0</v>
      </c>
    </row>
    <row r="45" spans="5:28" x14ac:dyDescent="0.35">
      <c r="W45" s="267" t="s">
        <v>454</v>
      </c>
      <c r="X45" s="268"/>
      <c r="Y45" s="268"/>
      <c r="Z45" s="269"/>
      <c r="AA45" s="86">
        <f t="shared" si="22"/>
        <v>0</v>
      </c>
      <c r="AB45" s="80">
        <f>AA45-AI8-AI9-AI10-AI11</f>
        <v>0</v>
      </c>
    </row>
    <row r="46" spans="5:28" x14ac:dyDescent="0.35">
      <c r="W46" s="267" t="s">
        <v>455</v>
      </c>
      <c r="X46" s="268"/>
      <c r="Y46" s="268"/>
      <c r="Z46" s="269"/>
      <c r="AA46" s="86">
        <f t="shared" si="22"/>
        <v>0</v>
      </c>
      <c r="AB46" s="80">
        <f>AA46-AI14</f>
        <v>0</v>
      </c>
    </row>
    <row r="47" spans="5:28" x14ac:dyDescent="0.35">
      <c r="W47" s="267" t="s">
        <v>456</v>
      </c>
      <c r="X47" s="268"/>
      <c r="Y47" s="268"/>
      <c r="Z47" s="269"/>
      <c r="AA47" s="86">
        <f t="shared" si="22"/>
        <v>0</v>
      </c>
      <c r="AB47" s="80">
        <f>AA47</f>
        <v>0</v>
      </c>
    </row>
    <row r="48" spans="5:28" x14ac:dyDescent="0.35">
      <c r="W48" s="267" t="s">
        <v>457</v>
      </c>
      <c r="X48" s="268"/>
      <c r="Y48" s="268"/>
      <c r="Z48" s="269"/>
      <c r="AA48" s="86">
        <f t="shared" si="22"/>
        <v>0</v>
      </c>
      <c r="AB48" s="80">
        <f t="shared" ref="AB48:AB55" si="23">AA48</f>
        <v>0</v>
      </c>
    </row>
    <row r="49" spans="23:28" x14ac:dyDescent="0.35">
      <c r="W49" s="267" t="s">
        <v>458</v>
      </c>
      <c r="X49" s="268"/>
      <c r="Y49" s="268"/>
      <c r="Z49" s="269"/>
      <c r="AA49" s="86">
        <f t="shared" si="22"/>
        <v>0</v>
      </c>
      <c r="AB49" s="80">
        <f t="shared" si="23"/>
        <v>0</v>
      </c>
    </row>
    <row r="50" spans="23:28" x14ac:dyDescent="0.35">
      <c r="W50" s="267" t="s">
        <v>459</v>
      </c>
      <c r="X50" s="268"/>
      <c r="Y50" s="268"/>
      <c r="Z50" s="269"/>
      <c r="AA50" s="86">
        <f t="shared" si="22"/>
        <v>0</v>
      </c>
      <c r="AB50" s="80">
        <f t="shared" si="23"/>
        <v>0</v>
      </c>
    </row>
    <row r="51" spans="23:28" x14ac:dyDescent="0.35">
      <c r="W51" s="267" t="s">
        <v>460</v>
      </c>
      <c r="X51" s="268"/>
      <c r="Y51" s="268"/>
      <c r="Z51" s="269"/>
      <c r="AA51" s="86">
        <f t="shared" si="22"/>
        <v>0</v>
      </c>
      <c r="AB51" s="80">
        <f t="shared" si="23"/>
        <v>0</v>
      </c>
    </row>
    <row r="52" spans="23:28" x14ac:dyDescent="0.35">
      <c r="W52" s="267" t="s">
        <v>461</v>
      </c>
      <c r="X52" s="268"/>
      <c r="Y52" s="268"/>
      <c r="Z52" s="269"/>
      <c r="AA52" s="86">
        <f t="shared" si="22"/>
        <v>0</v>
      </c>
      <c r="AB52" s="80">
        <f t="shared" si="23"/>
        <v>0</v>
      </c>
    </row>
    <row r="53" spans="23:28" x14ac:dyDescent="0.35">
      <c r="W53" s="267" t="s">
        <v>462</v>
      </c>
      <c r="X53" s="268"/>
      <c r="Y53" s="268"/>
      <c r="Z53" s="269"/>
      <c r="AA53" s="86">
        <f t="shared" si="22"/>
        <v>0</v>
      </c>
      <c r="AB53" s="80">
        <f t="shared" si="23"/>
        <v>0</v>
      </c>
    </row>
    <row r="54" spans="23:28" x14ac:dyDescent="0.35">
      <c r="W54" s="267" t="s">
        <v>463</v>
      </c>
      <c r="X54" s="268"/>
      <c r="Y54" s="268"/>
      <c r="Z54" s="269"/>
      <c r="AA54" s="86">
        <f t="shared" si="22"/>
        <v>0</v>
      </c>
      <c r="AB54" s="80">
        <f t="shared" si="23"/>
        <v>0</v>
      </c>
    </row>
    <row r="55" spans="23:28" x14ac:dyDescent="0.35">
      <c r="W55" s="267" t="s">
        <v>464</v>
      </c>
      <c r="X55" s="268"/>
      <c r="Y55" s="268"/>
      <c r="Z55" s="269"/>
      <c r="AA55" s="86">
        <f t="shared" si="22"/>
        <v>0</v>
      </c>
      <c r="AB55" s="80">
        <f t="shared" si="23"/>
        <v>0</v>
      </c>
    </row>
    <row r="56" spans="23:28" ht="15" thickBot="1" x14ac:dyDescent="0.4">
      <c r="W56" s="267" t="s">
        <v>480</v>
      </c>
      <c r="X56" s="268"/>
      <c r="Y56" s="268"/>
      <c r="Z56" s="269"/>
      <c r="AA56" s="86">
        <f>SUM(AA44:AA55,AA40,AA30,AA24)</f>
        <v>0</v>
      </c>
      <c r="AB56" s="164">
        <f>SUM(AB44:AB55,AB40,AB30,AB24)</f>
        <v>0</v>
      </c>
    </row>
    <row r="57" spans="23:28" ht="15" thickTop="1" x14ac:dyDescent="0.35"/>
  </sheetData>
  <mergeCells count="81">
    <mergeCell ref="W52:Z52"/>
    <mergeCell ref="W53:Z53"/>
    <mergeCell ref="W54:Z54"/>
    <mergeCell ref="W55:Z55"/>
    <mergeCell ref="W56:Z56"/>
    <mergeCell ref="V1:AI1"/>
    <mergeCell ref="AB22:AB23"/>
    <mergeCell ref="W46:Z46"/>
    <mergeCell ref="W47:Z47"/>
    <mergeCell ref="W48:Z48"/>
    <mergeCell ref="W34:Z34"/>
    <mergeCell ref="W35:Z35"/>
    <mergeCell ref="W36:Z36"/>
    <mergeCell ref="W37:Z37"/>
    <mergeCell ref="W38:Z38"/>
    <mergeCell ref="W39:Z39"/>
    <mergeCell ref="W28:Z28"/>
    <mergeCell ref="W29:Z29"/>
    <mergeCell ref="W30:Z30"/>
    <mergeCell ref="W31:Z31"/>
    <mergeCell ref="W32:Z32"/>
    <mergeCell ref="W49:Z49"/>
    <mergeCell ref="W50:Z50"/>
    <mergeCell ref="W51:Z51"/>
    <mergeCell ref="W40:Z40"/>
    <mergeCell ref="W41:Z41"/>
    <mergeCell ref="W42:Z42"/>
    <mergeCell ref="W43:Z43"/>
    <mergeCell ref="W44:Z44"/>
    <mergeCell ref="W45:Z45"/>
    <mergeCell ref="W33:Z33"/>
    <mergeCell ref="AA22:AA23"/>
    <mergeCell ref="W23:Z23"/>
    <mergeCell ref="W24:Z24"/>
    <mergeCell ref="W25:Z25"/>
    <mergeCell ref="W26:Z26"/>
    <mergeCell ref="W27:Z27"/>
    <mergeCell ref="B28:C30"/>
    <mergeCell ref="W22:Z22"/>
    <mergeCell ref="B11:C12"/>
    <mergeCell ref="W11:Z11"/>
    <mergeCell ref="W12:Z12"/>
    <mergeCell ref="W13:Z13"/>
    <mergeCell ref="W14:Z14"/>
    <mergeCell ref="W15:Z15"/>
    <mergeCell ref="W16:Z16"/>
    <mergeCell ref="W17:Z17"/>
    <mergeCell ref="B25:C27"/>
    <mergeCell ref="W19:Z19"/>
    <mergeCell ref="V20:Z20"/>
    <mergeCell ref="AA5:AB5"/>
    <mergeCell ref="AC5:AE5"/>
    <mergeCell ref="AF5:AG5"/>
    <mergeCell ref="AH5:AH6"/>
    <mergeCell ref="Q5:Q6"/>
    <mergeCell ref="R5:R6"/>
    <mergeCell ref="S5:S6"/>
    <mergeCell ref="T5:T6"/>
    <mergeCell ref="V5:V6"/>
    <mergeCell ref="B8:C10"/>
    <mergeCell ref="W8:Z8"/>
    <mergeCell ref="W9:Z9"/>
    <mergeCell ref="W10:Z10"/>
    <mergeCell ref="W5:Z6"/>
    <mergeCell ref="P5:P6"/>
    <mergeCell ref="E1:T1"/>
    <mergeCell ref="AK1:AX1"/>
    <mergeCell ref="B3:C3"/>
    <mergeCell ref="B5:C7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O5:O6"/>
    <mergeCell ref="W7:Z7"/>
    <mergeCell ref="AI5:AI6"/>
  </mergeCells>
  <hyperlinks>
    <hyperlink ref="B28:B29" location="AAC1_2015!AT1" display="Estrutura de Financiamento" xr:uid="{DBAEBE48-5FFD-48D6-B3BF-E6508820910E}"/>
    <hyperlink ref="B25:B27" location="AAC1_2015!AT1" display="Estrutura de Financiamento" xr:uid="{2007D501-E29E-42B9-8510-C141EC92C823}"/>
    <hyperlink ref="B8:B9" location="AAC1_2015!AE2" display="Correção do Elegível" xr:uid="{12BACF08-7D53-4BF9-ACF7-3E7DB452A716}"/>
    <hyperlink ref="B5:B7" location="AAC1_2015!D2" display="Mapa de Investimentos" xr:uid="{5AF7A313-AF9C-42D3-9B2B-834CFB02D364}"/>
    <hyperlink ref="B5:C7" location="AAC4_2019_SIFSE!E1" display="AAC4_2019_SIFSE!E1" xr:uid="{55F45A8C-C06D-4D44-B544-E6CFBF51C9DE}"/>
    <hyperlink ref="B8:C10" location="AAC4_2019_SIFSE!AI1" display="AAC4_2019_SIFSE!AI1" xr:uid="{C78C3DBF-9FEE-45A5-9040-136651DED778}"/>
    <hyperlink ref="B25:C27" location="AAC4_2019_SIFSE!AX1" display="AAC4_2019_SIFSE!AX1" xr:uid="{5C8834E4-C28D-4536-BC03-CC2A8E6DBFEC}"/>
    <hyperlink ref="B28:C30" location="RH!A2" display="RH!A2" xr:uid="{133BCE7C-88C3-4E76-95CC-7CF22DADD1A9}"/>
    <hyperlink ref="B3:C3" r:id="rId1" display="AAC 04/SAMA2020/2019" xr:uid="{DC7F163C-957F-4194-8882-4E9D29B739AD}"/>
    <hyperlink ref="G3" location="ROSTO!A1" display="Rosto" xr:uid="{D5B7434F-A3B1-42BC-9B90-6C1C64667332}"/>
    <hyperlink ref="W3" location="AAC4_2019_SIFSE!A1" display="Início" xr:uid="{70A0FE38-7F27-4394-93D0-6A3279413E01}"/>
    <hyperlink ref="AN3" location="AAC4_2019_SIFSE!A1" display="Início" xr:uid="{925C39A7-B0EC-4617-8199-662F7878632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0FD377D9-F5D5-4F07-B95E-D9CB277A8A48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C21</xm:sqref>
        </x14:conditionalFormatting>
        <x14:conditionalFormatting xmlns:xm="http://schemas.microsoft.com/office/excel/2006/main">
          <x14:cfRule type="iconSet" priority="8" id="{05A31F35-E275-444D-9F83-2AE7EB12382B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7" id="{640506B1-5921-4234-886B-DE72256A6398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C23</xm:sqref>
        </x14:conditionalFormatting>
        <x14:conditionalFormatting xmlns:xm="http://schemas.microsoft.com/office/excel/2006/main">
          <x14:cfRule type="iconSet" priority="6" id="{91DE8B37-DADF-414C-9BB6-093D256F1797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C20</xm:sqref>
        </x14:conditionalFormatting>
        <x14:conditionalFormatting xmlns:xm="http://schemas.microsoft.com/office/excel/2006/main">
          <x14:cfRule type="iconSet" priority="5" id="{0C49FC4D-F666-4FA8-ACF8-43811D132BB8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C19</xm:sqref>
        </x14:conditionalFormatting>
        <x14:conditionalFormatting xmlns:xm="http://schemas.microsoft.com/office/excel/2006/main">
          <x14:cfRule type="iconSet" priority="4" id="{572C5FE5-75B5-48EF-BFD0-8ADD9C4A844F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C17</xm:sqref>
        </x14:conditionalFormatting>
        <x14:conditionalFormatting xmlns:xm="http://schemas.microsoft.com/office/excel/2006/main">
          <x14:cfRule type="iconSet" priority="3" id="{7C8764AE-86CF-4392-A698-E0F9CB2A243D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C16</xm:sqref>
        </x14:conditionalFormatting>
        <x14:conditionalFormatting xmlns:xm="http://schemas.microsoft.com/office/excel/2006/main">
          <x14:cfRule type="iconSet" priority="2" id="{5CDE3C94-93A8-4AA8-8133-E5CD3623A627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C15</xm:sqref>
        </x14:conditionalFormatting>
        <x14:conditionalFormatting xmlns:xm="http://schemas.microsoft.com/office/excel/2006/main">
          <x14:cfRule type="iconSet" priority="1" id="{D4386C9B-3C1E-439E-942B-31021009C6F2}">
            <x14:iconSet iconSet="3Symbols" showValue="0" custom="1">
              <x14:cfvo type="percent">
                <xm:f>0</xm:f>
              </x14:cfvo>
              <x14:cfvo type="num">
                <xm:f>-1</xm:f>
              </x14:cfvo>
              <x14:cfvo type="num" gte="0">
                <xm:f>0</xm:f>
              </x14:cfvo>
              <x14:cfIcon iconSet="NoIcons" iconId="0"/>
              <x14:cfIcon iconSet="3Symbols" iconId="2"/>
              <x14:cfIcon iconSet="3Symbols" iconId="0"/>
            </x14:iconSet>
          </x14:cfRule>
          <xm:sqref>C14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71792DB-00BD-4823-9A5C-6986B082587F}">
          <x14:formula1>
            <xm:f>Auxiliar!$B$1:$B$11</xm:f>
          </x14:formula1>
          <xm:sqref>N7:N36</xm:sqref>
        </x14:dataValidation>
        <x14:dataValidation type="list" allowBlank="1" showInputMessage="1" showErrorMessage="1" xr:uid="{33D2DF99-D760-441B-999E-87F89F92D408}">
          <x14:formula1>
            <xm:f>Auxiliar!$F$1:$F$25</xm:f>
          </x14:formula1>
          <xm:sqref>O7:O36</xm:sqref>
        </x14:dataValidation>
        <x14:dataValidation type="list" allowBlank="1" showInputMessage="1" showErrorMessage="1" xr:uid="{F8DF3589-2C63-4E02-96E6-CF726B43AED2}">
          <x14:formula1>
            <xm:f>Auxiliar!$H$1:$H$5</xm:f>
          </x14:formula1>
          <xm:sqref>T7:T36</xm:sqref>
        </x14:dataValidation>
        <x14:dataValidation type="list" allowBlank="1" showInputMessage="1" showErrorMessage="1" xr:uid="{C680E60C-CA24-4541-9D1A-AD591A236806}">
          <x14:formula1>
            <xm:f>Auxiliar!$J$9:$J$10</xm:f>
          </x14:formula1>
          <xm:sqref>AC8</xm:sqref>
        </x14:dataValidation>
        <x14:dataValidation type="list" allowBlank="1" showInputMessage="1" showErrorMessage="1" xr:uid="{47354B84-14D3-4455-9D29-E707DA94F53C}">
          <x14:formula1>
            <xm:f>Auxiliar!$J$11:$J$12</xm:f>
          </x14:formula1>
          <xm:sqref>AC14</xm:sqref>
        </x14:dataValidation>
        <x14:dataValidation type="list" allowBlank="1" showInputMessage="1" showErrorMessage="1" xr:uid="{D5E50E0E-BBCC-451E-A45D-207CF1056127}">
          <x14:formula1>
            <xm:f>Auxiliar!$J$13:$J$14</xm:f>
          </x14:formula1>
          <xm:sqref>AC15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ROSTO</vt:lpstr>
      <vt:lpstr>AAC2_2015_PAS</vt:lpstr>
      <vt:lpstr>AAC2_2015_SIFSE</vt:lpstr>
      <vt:lpstr>AAC3_2016_SIFSE</vt:lpstr>
      <vt:lpstr>AAC2_2017_SIFSE</vt:lpstr>
      <vt:lpstr>AAC1_2019_SIFSE</vt:lpstr>
      <vt:lpstr>AAC2_2019_SIFSE</vt:lpstr>
      <vt:lpstr>AAC3_2019_SIFSE</vt:lpstr>
      <vt:lpstr>AAC4_2019_SIFSE</vt:lpstr>
      <vt:lpstr>RH</vt:lpstr>
      <vt:lpstr>Avisos</vt:lpstr>
      <vt:lpstr>Auxiliar</vt:lpstr>
    </vt:vector>
  </TitlesOfParts>
  <Company>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Pio</dc:creator>
  <cp:lastModifiedBy>Ana Pio</cp:lastModifiedBy>
  <dcterms:created xsi:type="dcterms:W3CDTF">2020-11-13T13:31:09Z</dcterms:created>
  <dcterms:modified xsi:type="dcterms:W3CDTF">2022-03-07T20:19:46Z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9a23f65a-636a-4dc4-8ff7-ba6185d8b91d</vt:lpwstr>
  </property>
</Properties>
</file>